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08197d3ce870b5/Documentos/PMSL/PROJETOS/Infraestrutura/Jd Cruzeiro/2a Etapa de Obras/Orçamento/"/>
    </mc:Choice>
  </mc:AlternateContent>
  <xr:revisionPtr revIDLastSave="17" documentId="8_{B9A2D7AF-0646-46D0-9F06-FDB6DA5B493E}" xr6:coauthVersionLast="47" xr6:coauthVersionMax="47" xr10:uidLastSave="{9C2BFE74-74F8-439C-A5F3-9C584C19EF1A}"/>
  <bookViews>
    <workbookView xWindow="-108" yWindow="-108" windowWidth="23256" windowHeight="12456" tabRatio="597" xr2:uid="{5AFEF17C-28A6-4A3D-A256-49E3E09AC3CD}"/>
  </bookViews>
  <sheets>
    <sheet name="Orçamento" sheetId="1" r:id="rId1"/>
    <sheet name="Composições" sheetId="4" state="hidden" r:id="rId2"/>
    <sheet name="Cronograma" sheetId="3" r:id="rId3"/>
    <sheet name="BDI" sheetId="5" state="hidden" r:id="rId4"/>
  </sheets>
  <definedNames>
    <definedName name="_xlnm.Print_Area" localSheetId="3">BDI!$J$1:$S$54</definedName>
    <definedName name="_xlnm.Print_Area" localSheetId="1">Composições!$B$1:$L$54</definedName>
    <definedName name="_xlnm.Print_Area" localSheetId="0">Orçamento!$B$1:$J$214</definedName>
    <definedName name="Area_de_impressao_BDI" localSheetId="3">BDI!$J$1:$S$54</definedName>
    <definedName name="Area_de_impressao_Composicoes" localSheetId="1">Composições!$B$1:$L$54</definedName>
    <definedName name="Area_de_impressao_CronoFF" localSheetId="2">Cronograma!$B$6:$J$8</definedName>
    <definedName name="Area_de_impressao_Medicao" localSheetId="0">Orçamento!$B$1:$J$214</definedName>
    <definedName name="Area_de_impressao_Orcamento" localSheetId="0">Orçamento!$B$1:$J$214</definedName>
    <definedName name="BDI.Opcao">BDI!$J$9</definedName>
    <definedName name="Print_Titles" localSheetId="0">Orçamento!$9:$11</definedName>
    <definedName name="_xlnm.Print_Titles" localSheetId="0">Orçamento!$7:$11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D3" i="3"/>
  <c r="D1" i="3"/>
  <c r="B1" i="3"/>
  <c r="E213" i="1"/>
  <c r="H42" i="3" s="1"/>
  <c r="E212" i="1"/>
  <c r="H41" i="3" s="1"/>
  <c r="S25" i="5"/>
  <c r="S24" i="5"/>
  <c r="I7" i="1"/>
  <c r="A204" i="1"/>
  <c r="D40" i="4"/>
  <c r="I46" i="4"/>
  <c r="K46" i="4" s="1"/>
  <c r="I45" i="4"/>
  <c r="K45" i="4" s="1"/>
  <c r="I44" i="4"/>
  <c r="D44" i="4"/>
  <c r="C44" i="4"/>
  <c r="D45" i="4"/>
  <c r="C45" i="4"/>
  <c r="D46" i="4"/>
  <c r="C46" i="4"/>
  <c r="H46" i="4"/>
  <c r="J46" i="4" s="1"/>
  <c r="H45" i="4"/>
  <c r="J45" i="4" s="1"/>
  <c r="K44" i="4"/>
  <c r="H44" i="4"/>
  <c r="J44" i="4" s="1"/>
  <c r="K43" i="4"/>
  <c r="H43" i="4"/>
  <c r="J43" i="4" s="1"/>
  <c r="K42" i="4"/>
  <c r="H42" i="4"/>
  <c r="J42" i="4" s="1"/>
  <c r="K41" i="4"/>
  <c r="H41" i="4"/>
  <c r="J41" i="4" s="1"/>
  <c r="K38" i="4"/>
  <c r="H38" i="4"/>
  <c r="J38" i="4" s="1"/>
  <c r="K37" i="4"/>
  <c r="H37" i="4"/>
  <c r="J37" i="4" s="1"/>
  <c r="K36" i="4"/>
  <c r="H36" i="4"/>
  <c r="J36" i="4" s="1"/>
  <c r="K35" i="4"/>
  <c r="H35" i="4"/>
  <c r="J35" i="4" s="1"/>
  <c r="K34" i="4"/>
  <c r="H34" i="4"/>
  <c r="J34" i="4" s="1"/>
  <c r="K31" i="4"/>
  <c r="H31" i="4"/>
  <c r="J31" i="4" s="1"/>
  <c r="K30" i="4"/>
  <c r="H30" i="4"/>
  <c r="J30" i="4" s="1"/>
  <c r="K29" i="4"/>
  <c r="H29" i="4"/>
  <c r="J29" i="4" s="1"/>
  <c r="L29" i="4" s="1"/>
  <c r="K28" i="4"/>
  <c r="H28" i="4"/>
  <c r="J28" i="4" s="1"/>
  <c r="K27" i="4"/>
  <c r="H27" i="4"/>
  <c r="J27" i="4" s="1"/>
  <c r="K26" i="4"/>
  <c r="H26" i="4"/>
  <c r="J26" i="4" s="1"/>
  <c r="K25" i="4"/>
  <c r="H25" i="4"/>
  <c r="J25" i="4" s="1"/>
  <c r="L25" i="4" s="1"/>
  <c r="K24" i="4"/>
  <c r="L24" i="4" s="1"/>
  <c r="H24" i="4"/>
  <c r="J24" i="4" s="1"/>
  <c r="K21" i="4"/>
  <c r="H21" i="4"/>
  <c r="J21" i="4" s="1"/>
  <c r="K20" i="4"/>
  <c r="H20" i="4"/>
  <c r="J20" i="4" s="1"/>
  <c r="K19" i="4"/>
  <c r="H19" i="4"/>
  <c r="J19" i="4" s="1"/>
  <c r="L19" i="4" s="1"/>
  <c r="K18" i="4"/>
  <c r="H18" i="4"/>
  <c r="J18" i="4" s="1"/>
  <c r="K17" i="4"/>
  <c r="H17" i="4"/>
  <c r="J17" i="4" s="1"/>
  <c r="K16" i="4"/>
  <c r="H16" i="4"/>
  <c r="J16" i="4" s="1"/>
  <c r="K15" i="4"/>
  <c r="H15" i="4"/>
  <c r="J15" i="4" s="1"/>
  <c r="K9" i="4"/>
  <c r="K10" i="4"/>
  <c r="K11" i="4"/>
  <c r="K12" i="4"/>
  <c r="K8" i="4"/>
  <c r="H9" i="4"/>
  <c r="J9" i="4" s="1"/>
  <c r="H10" i="4"/>
  <c r="J10" i="4" s="1"/>
  <c r="H11" i="4"/>
  <c r="J11" i="4" s="1"/>
  <c r="H12" i="4"/>
  <c r="J12" i="4" s="1"/>
  <c r="H8" i="4"/>
  <c r="J8" i="4" s="1"/>
  <c r="D7" i="4"/>
  <c r="L2" i="4"/>
  <c r="N17" i="4"/>
  <c r="N10" i="4" s="1"/>
  <c r="N11" i="4" s="1"/>
  <c r="L45" i="4" l="1"/>
  <c r="L46" i="4"/>
  <c r="L26" i="4"/>
  <c r="L43" i="4"/>
  <c r="L41" i="4"/>
  <c r="L44" i="4"/>
  <c r="K40" i="4"/>
  <c r="L42" i="4"/>
  <c r="J40" i="4"/>
  <c r="L17" i="4"/>
  <c r="L27" i="4"/>
  <c r="L37" i="4"/>
  <c r="K14" i="4"/>
  <c r="L30" i="4"/>
  <c r="L9" i="4"/>
  <c r="L21" i="4"/>
  <c r="J33" i="4"/>
  <c r="L31" i="4"/>
  <c r="L34" i="4"/>
  <c r="K23" i="4"/>
  <c r="L36" i="4"/>
  <c r="L38" i="4"/>
  <c r="L18" i="4"/>
  <c r="L28" i="4"/>
  <c r="L16" i="4"/>
  <c r="L20" i="4"/>
  <c r="L35" i="4"/>
  <c r="J23" i="4"/>
  <c r="J14" i="4"/>
  <c r="L15" i="4"/>
  <c r="K33" i="4"/>
  <c r="L8" i="4"/>
  <c r="L12" i="4"/>
  <c r="L11" i="4"/>
  <c r="L10" i="4"/>
  <c r="K7" i="4"/>
  <c r="J7" i="4"/>
  <c r="L40" i="4" l="1"/>
  <c r="L23" i="4"/>
  <c r="L33" i="4"/>
  <c r="L14" i="4"/>
  <c r="L7" i="4"/>
  <c r="X23" i="5" l="1"/>
  <c r="X24" i="5"/>
  <c r="X25" i="5"/>
  <c r="X26" i="5"/>
  <c r="X30" i="5"/>
  <c r="X22" i="5"/>
  <c r="Z23" i="5"/>
  <c r="Y23" i="5"/>
  <c r="Z30" i="5"/>
  <c r="Y30" i="5"/>
  <c r="Z26" i="5"/>
  <c r="Y26" i="5"/>
  <c r="Z25" i="5"/>
  <c r="Y25" i="5"/>
  <c r="Z24" i="5"/>
  <c r="Y24" i="5"/>
  <c r="Z22" i="5"/>
  <c r="Y22" i="5"/>
  <c r="C28" i="3" l="1"/>
  <c r="C26" i="3"/>
  <c r="C24" i="3"/>
  <c r="C22" i="3"/>
  <c r="C30" i="3"/>
  <c r="C20" i="3"/>
  <c r="K3" i="5" l="1"/>
  <c r="K4" i="5"/>
  <c r="B207" i="1" l="1"/>
  <c r="B206" i="1" s="1"/>
  <c r="Q54" i="5"/>
  <c r="H54" i="4"/>
  <c r="AC14" i="3"/>
  <c r="AC16" i="3"/>
  <c r="AC18" i="3"/>
  <c r="AC20" i="3"/>
  <c r="AC22" i="3"/>
  <c r="AC24" i="3"/>
  <c r="AC26" i="3"/>
  <c r="AC28" i="3"/>
  <c r="AC30" i="3"/>
  <c r="AC12" i="3"/>
  <c r="B18" i="3"/>
  <c r="B16" i="3"/>
  <c r="B14" i="3"/>
  <c r="B12" i="3"/>
  <c r="C18" i="3"/>
  <c r="C16" i="3"/>
  <c r="C14" i="3"/>
  <c r="C12" i="3"/>
  <c r="F11" i="3"/>
  <c r="H11" i="3" s="1"/>
  <c r="J11" i="3" s="1"/>
  <c r="L11" i="3" s="1"/>
  <c r="N11" i="3" s="1"/>
  <c r="P11" i="3" s="1"/>
  <c r="R11" i="3" s="1"/>
  <c r="T11" i="3" s="1"/>
  <c r="V11" i="3" s="1"/>
  <c r="X11" i="3" s="1"/>
  <c r="Z11" i="3" s="1"/>
  <c r="B35" i="3" l="1"/>
  <c r="B48" i="4"/>
  <c r="S27" i="5" l="1"/>
  <c r="Q52" i="5"/>
  <c r="Q53" i="5"/>
  <c r="L52" i="5"/>
  <c r="L53" i="5"/>
  <c r="S23" i="5"/>
  <c r="S22" i="5"/>
  <c r="S29" i="5" a="1"/>
  <c r="S29" i="5" s="1"/>
  <c r="H53" i="4"/>
  <c r="H52" i="4"/>
  <c r="D53" i="4"/>
  <c r="D52" i="4"/>
  <c r="J3" i="4"/>
  <c r="J46" i="5"/>
  <c r="S28" i="5" l="1"/>
  <c r="S31" i="5" s="1"/>
  <c r="C3" i="4"/>
  <c r="C2" i="4"/>
  <c r="I2" i="4"/>
  <c r="B49" i="4"/>
  <c r="C8" i="3"/>
  <c r="C7" i="3"/>
  <c r="E12" i="1"/>
  <c r="S30" i="5" l="1"/>
  <c r="I8" i="1" l="1"/>
  <c r="U30" i="5"/>
  <c r="J33" i="5" s="1"/>
  <c r="I73" i="1" l="1"/>
  <c r="J73" i="1" s="1"/>
  <c r="I72" i="1"/>
  <c r="J72" i="1" s="1"/>
  <c r="I60" i="1"/>
  <c r="J60" i="1" s="1"/>
  <c r="I59" i="1"/>
  <c r="J59" i="1" s="1"/>
  <c r="I62" i="1"/>
  <c r="J62" i="1" s="1"/>
  <c r="I61" i="1"/>
  <c r="J61" i="1" s="1"/>
  <c r="I64" i="1"/>
  <c r="J64" i="1" s="1"/>
  <c r="I63" i="1"/>
  <c r="J63" i="1" s="1"/>
  <c r="I66" i="1"/>
  <c r="J66" i="1" s="1"/>
  <c r="I56" i="1"/>
  <c r="J56" i="1" s="1"/>
  <c r="I65" i="1"/>
  <c r="J65" i="1" s="1"/>
  <c r="I55" i="1"/>
  <c r="J55" i="1" s="1"/>
  <c r="I57" i="1"/>
  <c r="J57" i="1" s="1"/>
  <c r="I58" i="1"/>
  <c r="J58" i="1" s="1"/>
  <c r="I34" i="1"/>
  <c r="J34" i="1" s="1"/>
  <c r="I49" i="1"/>
  <c r="J49" i="1" s="1"/>
  <c r="I52" i="1"/>
  <c r="J52" i="1" s="1"/>
  <c r="I50" i="1"/>
  <c r="J50" i="1" s="1"/>
  <c r="I51" i="1"/>
  <c r="J51" i="1" s="1"/>
  <c r="I202" i="1"/>
  <c r="J202" i="1" s="1"/>
  <c r="I198" i="1"/>
  <c r="J198" i="1" s="1"/>
  <c r="I201" i="1"/>
  <c r="J201" i="1" s="1"/>
  <c r="I197" i="1"/>
  <c r="J197" i="1" s="1"/>
  <c r="I200" i="1"/>
  <c r="J200" i="1" s="1"/>
  <c r="I199" i="1"/>
  <c r="J199" i="1" s="1"/>
  <c r="I194" i="1"/>
  <c r="J194" i="1" s="1"/>
  <c r="I190" i="1"/>
  <c r="J190" i="1" s="1"/>
  <c r="I193" i="1"/>
  <c r="J193" i="1" s="1"/>
  <c r="I189" i="1"/>
  <c r="J189" i="1" s="1"/>
  <c r="I192" i="1"/>
  <c r="J192" i="1" s="1"/>
  <c r="I191" i="1"/>
  <c r="J191" i="1" s="1"/>
  <c r="I185" i="1"/>
  <c r="J185" i="1" s="1"/>
  <c r="I181" i="1"/>
  <c r="J181" i="1" s="1"/>
  <c r="I184" i="1"/>
  <c r="J184" i="1" s="1"/>
  <c r="I180" i="1"/>
  <c r="J180" i="1" s="1"/>
  <c r="I183" i="1"/>
  <c r="J183" i="1" s="1"/>
  <c r="I182" i="1"/>
  <c r="J182" i="1" s="1"/>
  <c r="I177" i="1"/>
  <c r="J177" i="1" s="1"/>
  <c r="I173" i="1"/>
  <c r="J173" i="1" s="1"/>
  <c r="I176" i="1"/>
  <c r="J176" i="1" s="1"/>
  <c r="I172" i="1"/>
  <c r="J172" i="1" s="1"/>
  <c r="I175" i="1"/>
  <c r="J175" i="1" s="1"/>
  <c r="I174" i="1"/>
  <c r="J174" i="1" s="1"/>
  <c r="I168" i="1"/>
  <c r="J168" i="1" s="1"/>
  <c r="I164" i="1"/>
  <c r="J164" i="1" s="1"/>
  <c r="I167" i="1"/>
  <c r="J167" i="1" s="1"/>
  <c r="I163" i="1"/>
  <c r="J163" i="1" s="1"/>
  <c r="I166" i="1"/>
  <c r="J166" i="1" s="1"/>
  <c r="I165" i="1"/>
  <c r="J165" i="1" s="1"/>
  <c r="I160" i="1"/>
  <c r="J160" i="1" s="1"/>
  <c r="I156" i="1"/>
  <c r="J156" i="1" s="1"/>
  <c r="I159" i="1"/>
  <c r="J159" i="1" s="1"/>
  <c r="I155" i="1"/>
  <c r="J155" i="1" s="1"/>
  <c r="I158" i="1"/>
  <c r="J158" i="1" s="1"/>
  <c r="I157" i="1"/>
  <c r="J157" i="1" s="1"/>
  <c r="I151" i="1"/>
  <c r="J151" i="1" s="1"/>
  <c r="I147" i="1"/>
  <c r="J147" i="1" s="1"/>
  <c r="I150" i="1"/>
  <c r="J150" i="1" s="1"/>
  <c r="I146" i="1"/>
  <c r="J146" i="1" s="1"/>
  <c r="I149" i="1"/>
  <c r="J149" i="1" s="1"/>
  <c r="I148" i="1"/>
  <c r="J148" i="1" s="1"/>
  <c r="I143" i="1"/>
  <c r="J143" i="1" s="1"/>
  <c r="I139" i="1"/>
  <c r="J139" i="1" s="1"/>
  <c r="I142" i="1"/>
  <c r="J142" i="1" s="1"/>
  <c r="I138" i="1"/>
  <c r="J138" i="1" s="1"/>
  <c r="I141" i="1"/>
  <c r="J141" i="1" s="1"/>
  <c r="I140" i="1"/>
  <c r="J140" i="1" s="1"/>
  <c r="I134" i="1"/>
  <c r="J134" i="1" s="1"/>
  <c r="I130" i="1"/>
  <c r="J130" i="1" s="1"/>
  <c r="I133" i="1"/>
  <c r="J133" i="1" s="1"/>
  <c r="I129" i="1"/>
  <c r="J129" i="1" s="1"/>
  <c r="I132" i="1"/>
  <c r="J132" i="1" s="1"/>
  <c r="I131" i="1"/>
  <c r="J131" i="1" s="1"/>
  <c r="I126" i="1"/>
  <c r="J126" i="1" s="1"/>
  <c r="I122" i="1"/>
  <c r="J122" i="1" s="1"/>
  <c r="I125" i="1"/>
  <c r="J125" i="1" s="1"/>
  <c r="I121" i="1"/>
  <c r="J121" i="1" s="1"/>
  <c r="I124" i="1"/>
  <c r="J124" i="1" s="1"/>
  <c r="I123" i="1"/>
  <c r="J123" i="1" s="1"/>
  <c r="I117" i="1"/>
  <c r="J117" i="1" s="1"/>
  <c r="I113" i="1"/>
  <c r="J113" i="1" s="1"/>
  <c r="I116" i="1"/>
  <c r="J116" i="1" s="1"/>
  <c r="I112" i="1"/>
  <c r="J112" i="1" s="1"/>
  <c r="I115" i="1"/>
  <c r="J115" i="1" s="1"/>
  <c r="I114" i="1"/>
  <c r="J114" i="1" s="1"/>
  <c r="I109" i="1"/>
  <c r="J109" i="1" s="1"/>
  <c r="I105" i="1"/>
  <c r="J105" i="1" s="1"/>
  <c r="I108" i="1"/>
  <c r="J108" i="1" s="1"/>
  <c r="I104" i="1"/>
  <c r="J104" i="1" s="1"/>
  <c r="I107" i="1"/>
  <c r="J107" i="1" s="1"/>
  <c r="I106" i="1"/>
  <c r="J106" i="1" s="1"/>
  <c r="I100" i="1"/>
  <c r="J100" i="1" s="1"/>
  <c r="I96" i="1"/>
  <c r="J96" i="1" s="1"/>
  <c r="I99" i="1"/>
  <c r="J99" i="1" s="1"/>
  <c r="I95" i="1"/>
  <c r="J95" i="1" s="1"/>
  <c r="I98" i="1"/>
  <c r="J98" i="1" s="1"/>
  <c r="I97" i="1"/>
  <c r="J97" i="1" s="1"/>
  <c r="I92" i="1"/>
  <c r="J92" i="1" s="1"/>
  <c r="I88" i="1"/>
  <c r="J88" i="1" s="1"/>
  <c r="I91" i="1"/>
  <c r="J91" i="1" s="1"/>
  <c r="I87" i="1"/>
  <c r="J87" i="1" s="1"/>
  <c r="I90" i="1"/>
  <c r="J90" i="1" s="1"/>
  <c r="I89" i="1"/>
  <c r="J89" i="1" s="1"/>
  <c r="I83" i="1"/>
  <c r="J83" i="1" s="1"/>
  <c r="I79" i="1"/>
  <c r="J79" i="1" s="1"/>
  <c r="I82" i="1"/>
  <c r="J82" i="1" s="1"/>
  <c r="I78" i="1"/>
  <c r="J78" i="1" s="1"/>
  <c r="I81" i="1"/>
  <c r="J81" i="1" s="1"/>
  <c r="I80" i="1"/>
  <c r="J80" i="1" s="1"/>
  <c r="I75" i="1"/>
  <c r="J75" i="1" s="1"/>
  <c r="I74" i="1"/>
  <c r="J74" i="1" s="1"/>
  <c r="I70" i="1"/>
  <c r="J70" i="1" s="1"/>
  <c r="I71" i="1"/>
  <c r="J71" i="1" s="1"/>
  <c r="I46" i="1"/>
  <c r="J46" i="1" s="1"/>
  <c r="I42" i="1"/>
  <c r="J42" i="1" s="1"/>
  <c r="I45" i="1"/>
  <c r="J45" i="1" s="1"/>
  <c r="I41" i="1"/>
  <c r="J41" i="1" s="1"/>
  <c r="I44" i="1"/>
  <c r="J44" i="1" s="1"/>
  <c r="I43" i="1"/>
  <c r="J43" i="1" s="1"/>
  <c r="I38" i="1"/>
  <c r="J38" i="1" s="1"/>
  <c r="I33" i="1"/>
  <c r="J33" i="1" s="1"/>
  <c r="I37" i="1"/>
  <c r="J37" i="1" s="1"/>
  <c r="I32" i="1"/>
  <c r="J32" i="1" s="1"/>
  <c r="I36" i="1"/>
  <c r="J36" i="1" s="1"/>
  <c r="I35" i="1"/>
  <c r="J35" i="1" s="1"/>
  <c r="I28" i="1"/>
  <c r="J28" i="1" s="1"/>
  <c r="I24" i="1"/>
  <c r="J24" i="1" s="1"/>
  <c r="I27" i="1"/>
  <c r="J27" i="1" s="1"/>
  <c r="I23" i="1"/>
  <c r="J23" i="1" s="1"/>
  <c r="I26" i="1"/>
  <c r="J26" i="1" s="1"/>
  <c r="I25" i="1"/>
  <c r="J25" i="1" s="1"/>
  <c r="I17" i="1"/>
  <c r="J17" i="1" s="1"/>
  <c r="I20" i="1"/>
  <c r="J20" i="1" s="1"/>
  <c r="I16" i="1"/>
  <c r="J16" i="1" s="1"/>
  <c r="I19" i="1"/>
  <c r="J19" i="1" s="1"/>
  <c r="I18" i="1"/>
  <c r="J18" i="1" s="1"/>
  <c r="I15" i="1"/>
  <c r="J15" i="1" s="1"/>
  <c r="I3" i="4"/>
  <c r="K33" i="5"/>
  <c r="J54" i="1" l="1"/>
  <c r="J48" i="1"/>
  <c r="J162" i="1"/>
  <c r="J94" i="1"/>
  <c r="J111" i="1"/>
  <c r="J196" i="1"/>
  <c r="J86" i="1"/>
  <c r="J137" i="1"/>
  <c r="J22" i="1"/>
  <c r="J145" i="1"/>
  <c r="J188" i="1"/>
  <c r="J128" i="1"/>
  <c r="J40" i="1"/>
  <c r="J179" i="1"/>
  <c r="J77" i="1"/>
  <c r="J171" i="1"/>
  <c r="J103" i="1"/>
  <c r="J120" i="1"/>
  <c r="J14" i="1"/>
  <c r="J154" i="1"/>
  <c r="J31" i="1"/>
  <c r="J13" i="1" l="1"/>
  <c r="V12" i="3" s="1"/>
  <c r="J85" i="1"/>
  <c r="D18" i="3" s="1"/>
  <c r="J153" i="1"/>
  <c r="H26" i="3" s="1"/>
  <c r="J119" i="1"/>
  <c r="N22" i="3" s="1"/>
  <c r="J170" i="1"/>
  <c r="J28" i="3" s="1"/>
  <c r="J102" i="1"/>
  <c r="Z20" i="3" s="1"/>
  <c r="J187" i="1"/>
  <c r="T30" i="3" s="1"/>
  <c r="J136" i="1"/>
  <c r="X24" i="3" s="1"/>
  <c r="J30" i="1"/>
  <c r="H14" i="3" s="1"/>
  <c r="D28" i="3" l="1"/>
  <c r="L12" i="3"/>
  <c r="J12" i="3"/>
  <c r="Z12" i="3"/>
  <c r="L22" i="3"/>
  <c r="H12" i="3"/>
  <c r="V18" i="3"/>
  <c r="R18" i="3"/>
  <c r="H18" i="3"/>
  <c r="F18" i="3"/>
  <c r="X12" i="3"/>
  <c r="Z22" i="3"/>
  <c r="D12" i="3"/>
  <c r="N12" i="3"/>
  <c r="P12" i="3"/>
  <c r="R28" i="3"/>
  <c r="P26" i="3"/>
  <c r="L26" i="3"/>
  <c r="X26" i="3"/>
  <c r="N26" i="3"/>
  <c r="R12" i="3"/>
  <c r="L18" i="3"/>
  <c r="X18" i="3"/>
  <c r="R26" i="3"/>
  <c r="Z26" i="3"/>
  <c r="T12" i="3"/>
  <c r="N18" i="3"/>
  <c r="J18" i="3"/>
  <c r="T26" i="3"/>
  <c r="D26" i="3"/>
  <c r="P18" i="3"/>
  <c r="J26" i="3"/>
  <c r="F12" i="3"/>
  <c r="Z18" i="3"/>
  <c r="F26" i="3"/>
  <c r="T18" i="3"/>
  <c r="V26" i="3"/>
  <c r="R22" i="3"/>
  <c r="H22" i="3"/>
  <c r="T22" i="3"/>
  <c r="X22" i="3"/>
  <c r="P22" i="3"/>
  <c r="F22" i="3"/>
  <c r="J22" i="3"/>
  <c r="D22" i="3"/>
  <c r="V22" i="3"/>
  <c r="F20" i="3"/>
  <c r="N24" i="3"/>
  <c r="P28" i="3"/>
  <c r="Z28" i="3"/>
  <c r="T28" i="3"/>
  <c r="V28" i="3"/>
  <c r="X28" i="3"/>
  <c r="N28" i="3"/>
  <c r="H28" i="3"/>
  <c r="F28" i="3"/>
  <c r="L28" i="3"/>
  <c r="F14" i="3"/>
  <c r="V24" i="3"/>
  <c r="L14" i="3"/>
  <c r="V14" i="3"/>
  <c r="J24" i="3"/>
  <c r="F24" i="3"/>
  <c r="J14" i="3"/>
  <c r="Z24" i="3"/>
  <c r="Z14" i="3"/>
  <c r="P14" i="3"/>
  <c r="P24" i="3"/>
  <c r="D20" i="3"/>
  <c r="H30" i="3"/>
  <c r="T20" i="3"/>
  <c r="F30" i="3"/>
  <c r="R20" i="3"/>
  <c r="V30" i="3"/>
  <c r="V20" i="3"/>
  <c r="N30" i="3"/>
  <c r="X30" i="3"/>
  <c r="L30" i="3"/>
  <c r="J30" i="3"/>
  <c r="L20" i="3"/>
  <c r="P30" i="3"/>
  <c r="Z30" i="3"/>
  <c r="X20" i="3"/>
  <c r="N20" i="3"/>
  <c r="J20" i="3"/>
  <c r="R30" i="3"/>
  <c r="D30" i="3"/>
  <c r="H20" i="3"/>
  <c r="P20" i="3"/>
  <c r="R14" i="3"/>
  <c r="D14" i="3"/>
  <c r="R24" i="3"/>
  <c r="D24" i="3"/>
  <c r="T14" i="3"/>
  <c r="T24" i="3"/>
  <c r="X14" i="3"/>
  <c r="H24" i="3"/>
  <c r="N14" i="3"/>
  <c r="L24" i="3"/>
  <c r="AB12" i="3" l="1"/>
  <c r="AB18" i="3"/>
  <c r="AB26" i="3"/>
  <c r="AB22" i="3"/>
  <c r="AB28" i="3"/>
  <c r="AB20" i="3"/>
  <c r="AB30" i="3"/>
  <c r="AB14" i="3"/>
  <c r="AB24" i="3"/>
  <c r="J69" i="1" l="1"/>
  <c r="J68" i="1" s="1"/>
  <c r="H16" i="3" l="1"/>
  <c r="H33" i="3" s="1"/>
  <c r="J204" i="1"/>
  <c r="R16" i="3"/>
  <c r="R33" i="3" s="1"/>
  <c r="P16" i="3"/>
  <c r="P33" i="3" s="1"/>
  <c r="N16" i="3"/>
  <c r="N33" i="3" s="1"/>
  <c r="L16" i="3"/>
  <c r="L33" i="3" s="1"/>
  <c r="X16" i="3"/>
  <c r="X33" i="3" s="1"/>
  <c r="V16" i="3"/>
  <c r="V33" i="3" s="1"/>
  <c r="F16" i="3"/>
  <c r="F33" i="3" s="1"/>
  <c r="D16" i="3"/>
  <c r="T16" i="3"/>
  <c r="T33" i="3" s="1"/>
  <c r="Z16" i="3"/>
  <c r="Z33" i="3" s="1"/>
  <c r="J16" i="3"/>
  <c r="J33" i="3" s="1"/>
  <c r="W33" i="3" l="1"/>
  <c r="Y33" i="3"/>
  <c r="M33" i="3"/>
  <c r="O33" i="3"/>
  <c r="Q33" i="3"/>
  <c r="K33" i="3"/>
  <c r="AA33" i="3"/>
  <c r="U33" i="3"/>
  <c r="S33" i="3"/>
  <c r="G33" i="3"/>
  <c r="I33" i="3"/>
  <c r="D33" i="3"/>
  <c r="E33" i="3" s="1"/>
  <c r="AB16" i="3"/>
  <c r="AB33" i="3" s="1"/>
  <c r="AC33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<sst xmlns="http://schemas.openxmlformats.org/spreadsheetml/2006/main" count="698" uniqueCount="415">
  <si>
    <t>Item</t>
  </si>
  <si>
    <t>Fonte</t>
  </si>
  <si>
    <t>Código</t>
  </si>
  <si>
    <t>Serviço</t>
  </si>
  <si>
    <t>Valor Unit.</t>
  </si>
  <si>
    <t>BDI:</t>
  </si>
  <si>
    <t>Data Base:</t>
  </si>
  <si>
    <t>1.1</t>
  </si>
  <si>
    <t>2.1</t>
  </si>
  <si>
    <t>3.1</t>
  </si>
  <si>
    <t>2.1.1</t>
  </si>
  <si>
    <t>2.1.2</t>
  </si>
  <si>
    <t>4.1</t>
  </si>
  <si>
    <t>3.1.1</t>
  </si>
  <si>
    <t>TOTAL</t>
  </si>
  <si>
    <t xml:space="preserve">OBJETO:  </t>
  </si>
  <si>
    <t xml:space="preserve">LOCAL: </t>
  </si>
  <si>
    <t xml:space="preserve">OBJETO: </t>
  </si>
  <si>
    <t>1.1.1</t>
  </si>
  <si>
    <t>4.1.1</t>
  </si>
  <si>
    <t>1.1.2</t>
  </si>
  <si>
    <t>ITEM</t>
  </si>
  <si>
    <t>Descrição</t>
  </si>
  <si>
    <t>Unid.</t>
  </si>
  <si>
    <t>Quant.</t>
  </si>
  <si>
    <t>Total Mão de Obra</t>
  </si>
  <si>
    <t>Total Material</t>
  </si>
  <si>
    <t>Leis Sociais</t>
  </si>
  <si>
    <t>Unit. c/ BDI</t>
  </si>
  <si>
    <t>MIN</t>
  </si>
  <si>
    <t>MED</t>
  </si>
  <si>
    <t>MAX</t>
  </si>
  <si>
    <t>Construção e Reforma de Edifícios</t>
  </si>
  <si>
    <t>AC</t>
  </si>
  <si>
    <t>Construção e Reforma de Edifícios-AC</t>
  </si>
  <si>
    <t>SG</t>
  </si>
  <si>
    <t>Construção e Reforma de Edifícios-SG</t>
  </si>
  <si>
    <t>R</t>
  </si>
  <si>
    <t>Construção e Reforma de Edifícios-R</t>
  </si>
  <si>
    <t>DF</t>
  </si>
  <si>
    <t>Construção e Reforma de Edifícios-DF</t>
  </si>
  <si>
    <t>L</t>
  </si>
  <si>
    <t>Construção e Reforma de Edifícios-L</t>
  </si>
  <si>
    <t>BDI PAD</t>
  </si>
  <si>
    <t>Construção e Reforma de Edifícios-BDI PAD</t>
  </si>
  <si>
    <t>Construção de Praças Urbanas, Rodovias, Ferrovias e recapeamento e pavimentação de vias urbanas</t>
  </si>
  <si>
    <t>Construção de Praças Urbanas, Rodovias, Ferrovias e recapeamento e pavimentação de vias urbanas-AC</t>
  </si>
  <si>
    <t>Construção de Praças Urbanas, Rodovias, Ferrovias e recapeamento e pavimentação de vias urbanas-SG</t>
  </si>
  <si>
    <t>Construção de Praças Urbanas, Rodovias, Ferrovias e recapeamento e pavimentação de vias urbanas-R</t>
  </si>
  <si>
    <t>Construção de Praças Urbanas, Rodovias, Ferrovias e recapeamento e pavimentação de vias urbanas-DF</t>
  </si>
  <si>
    <t>Sobre a base de cálculo, definir a respectiva alíquota do ISS (entre 2% e 5%):</t>
  </si>
  <si>
    <t>Construção de Praças Urbanas, Rodovias, Ferrovias e recapeamento e pavimentação de vias urbanas-L</t>
  </si>
  <si>
    <t>Construção de Praças Urbanas, Rodovias, Ferrovias e recapeamento e pavimentação de vias urbanas-BDI PAD</t>
  </si>
  <si>
    <t>Construção de Redes de Abastecimento de Água, Coleta de Esgoto</t>
  </si>
  <si>
    <t>Construção de Redes de Abastecimento de Água, Coleta de Esgoto-AC</t>
  </si>
  <si>
    <t>Construção de Redes de Abastecimento de Água, Coleta de Esgoto-SG</t>
  </si>
  <si>
    <t>Construção de Redes de Abastecimento de Água, Coleta de Esgoto-R</t>
  </si>
  <si>
    <t>TIPO DE OBRA</t>
  </si>
  <si>
    <t>Construção de Redes de Abastecimento de Água, Coleta de Esgoto-DF</t>
  </si>
  <si>
    <t>(SELECIONAR)</t>
  </si>
  <si>
    <t>Construção de Redes de Abastecimento de Água, Coleta de Esgoto-L</t>
  </si>
  <si>
    <t>Construção de Redes de Abastecimento de Água, Coleta de Esgoto-BDI PAD</t>
  </si>
  <si>
    <t>Itens</t>
  </si>
  <si>
    <t>Siglas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</si>
  <si>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</si>
  <si>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</si>
  <si>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</si>
  <si>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</si>
  <si>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</si>
  <si>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Construção e Manutenção de Estações e Redes de Distribuição de Energia Elétrica-AC</t>
  </si>
  <si>
    <t>Construção e Manutenção de Estações e Redes de Distribuição de Energia Elétrica-SG</t>
  </si>
  <si>
    <t>Administração Central</t>
  </si>
  <si>
    <t>-</t>
  </si>
  <si>
    <t>Construção e Manutenção de Estações e Redes de Distribuição de Energia Elétrica-R</t>
  </si>
  <si>
    <t>Seguro e Garantia</t>
  </si>
  <si>
    <t>Construção e Manutenção de Estações e Redes de Distribuição de Energia Elétrica-DF</t>
  </si>
  <si>
    <t>Risco</t>
  </si>
  <si>
    <t>Construção e Manutenção de Estações e Redes de Distribuição de Energia Elétrica-L</t>
  </si>
  <si>
    <t>Despesas Financeiras</t>
  </si>
  <si>
    <t>Construção e Manutenção de Estações e Redes de Distribuição de Energia Elétrica-BDI PAD</t>
  </si>
  <si>
    <t>Lucro</t>
  </si>
  <si>
    <t>Obras Portuárias, Marítimas e Fluviais</t>
  </si>
  <si>
    <t>Obras Portuárias, Marítimas e Fluviais-AC</t>
  </si>
  <si>
    <t>Tributos (impostos COFINS 3%, e  PIS 0,65%)</t>
  </si>
  <si>
    <t>CP</t>
  </si>
  <si>
    <t>Obras Portuárias, Marítimas e Fluviais-SG</t>
  </si>
  <si>
    <t>Tributos (ISS, variável de acordo com o município)</t>
  </si>
  <si>
    <t>ISS</t>
  </si>
  <si>
    <t>Obras Portuárias, Marítimas e Fluviais-R</t>
  </si>
  <si>
    <t>CPRB</t>
  </si>
  <si>
    <t>Obras Portuárias, Marítimas e Fluviais-DF</t>
  </si>
  <si>
    <t>BDI SEM desoneração (Fórmula Acórdão TCU)</t>
  </si>
  <si>
    <t>Obras Portuárias, Marítimas e Fluviais-L</t>
  </si>
  <si>
    <t>BDI COM desoneração</t>
  </si>
  <si>
    <t>BDI DES</t>
  </si>
  <si>
    <t>Obras Portuárias, Marítimas e Fluviais-BDI PAD</t>
  </si>
  <si>
    <t>Fornecimento de Materiais e Equipamentos (aquisição indireta - em conjunto com licitação de obras)</t>
  </si>
  <si>
    <t>Fornecimento de Materiais e Equipamentos (aquisição indireta - em conjunto com licitação de obras)-AC</t>
  </si>
  <si>
    <t>Fornecimento de Materiais e Equipamentos (aquisição indireta - em conjunto com licitação de obras)-SG</t>
  </si>
  <si>
    <t>Fornecimento de Materiais e Equipamentos (aquisição indireta - em conjunto com licitação de obras)-R</t>
  </si>
  <si>
    <t>Os valores de BDI foram calculados com o emprego da fórmula:</t>
  </si>
  <si>
    <t>Fornecimento de Materiais e Equipamentos (aquisição indireta - em conjunto com licitação de obras)-DF</t>
  </si>
  <si>
    <t>Fornecimento de Materiais e Equipamentos (aquisição indireta - em conjunto com licitação de obras)-L</t>
  </si>
  <si>
    <t>Fornecimento de Materiais e Equipamentos (aquisição indireta - em conjunto com licitação de obras)-BDI PAD</t>
  </si>
  <si>
    <t>Fornecimento de Materiais e Equipamentos (aquisição direta)</t>
  </si>
  <si>
    <t>Fornecimento de Materiais e Equipamentos (aquisição direta)-AC</t>
  </si>
  <si>
    <t>Declaro para os devidos fins que, conforme legislação tributária municipal, a base de cálculo deste tipo de obra corresponde à 0%, com a respectiva alíquota de 0%.</t>
  </si>
  <si>
    <t>Fornecimento de Materiais e Equipamentos (aquisição direta)-SG</t>
  </si>
  <si>
    <t>Fornecimento de Materiais e Equipamentos (aquisição direta)-R</t>
  </si>
  <si>
    <t>Declaro para os devidos fins que o regime de Contribuição Previdenciária sobre a Receita Bruta adotado para elaboração do orçamento foi SEM Desoneração, e que esta é a alternativa mais adequada para a Administração Pública.</t>
  </si>
  <si>
    <t>Fornecimento de Materiais e Equipamentos (aquisição direta)-DF</t>
  </si>
  <si>
    <t>Fornecimento de Materiais e Equipamentos (aquisição direta)-L</t>
  </si>
  <si>
    <t>Observações:</t>
  </si>
  <si>
    <t>Fornecimento de Materiais e Equipamentos (aquisição direta)-BDI PAD</t>
  </si>
  <si>
    <t>Estudos e Projetos, Planos e Gerenciamento e outros correlatos</t>
  </si>
  <si>
    <t>K1</t>
  </si>
  <si>
    <t>Estudos e Projetos, Planos e Gerenciamento e outros correlatos-K1</t>
  </si>
  <si>
    <t>K2</t>
  </si>
  <si>
    <t>Estudos e Projetos, Planos e Gerenciamento e outros correlatos-K2</t>
  </si>
  <si>
    <t>Estudos e Projetos, Planos e Gerenciamento e outros correlatos-</t>
  </si>
  <si>
    <t>K3</t>
  </si>
  <si>
    <t>Estudos e Projetos, Planos e Gerenciamento e outros correlatos-K3</t>
  </si>
  <si>
    <t>Estudos e Projetos, Planos e Gerenciamento e outros correlatos-BDI PAD</t>
  </si>
  <si>
    <t xml:space="preserve">Conforme legislação tributária municipal, definir estimativa de percentual da base de cálculo para o ISS: </t>
  </si>
  <si>
    <t>NÃO DESONERADO</t>
  </si>
  <si>
    <t>Tributos (Contr. Prev. sobre a Receita Bruta - 0% ou 4,5% - Desoneração)</t>
  </si>
  <si>
    <t>BDI</t>
  </si>
  <si>
    <t>REGIME PREVIDENCIÁRIO PREVISTO PARA A OBRA:</t>
  </si>
  <si>
    <t>2.2</t>
  </si>
  <si>
    <t>2.2.1</t>
  </si>
  <si>
    <t>2.2.2</t>
  </si>
  <si>
    <t>2.2.3</t>
  </si>
  <si>
    <t>2.2.4</t>
  </si>
  <si>
    <t>2.2.5</t>
  </si>
  <si>
    <t>2.2.6</t>
  </si>
  <si>
    <t>4.1.2</t>
  </si>
  <si>
    <t>1.2</t>
  </si>
  <si>
    <t>1.2.1</t>
  </si>
  <si>
    <t>1.2.2</t>
  </si>
  <si>
    <t>1.1.3</t>
  </si>
  <si>
    <t>1.1.4</t>
  </si>
  <si>
    <t>1.1.5</t>
  </si>
  <si>
    <t>1.1.6</t>
  </si>
  <si>
    <t>1.2.3</t>
  </si>
  <si>
    <t>1.2.4</t>
  </si>
  <si>
    <t>1.2.5</t>
  </si>
  <si>
    <t>1.2.6</t>
  </si>
  <si>
    <t>2.1.4</t>
  </si>
  <si>
    <t>2.1.5</t>
  </si>
  <si>
    <t>2.1.6</t>
  </si>
  <si>
    <t>3.1.4</t>
  </si>
  <si>
    <t>3.1.5</t>
  </si>
  <si>
    <t>3.1.6</t>
  </si>
  <si>
    <t>3.2</t>
  </si>
  <si>
    <t>3.2.1</t>
  </si>
  <si>
    <t>3.2.2</t>
  </si>
  <si>
    <t>3.2.3</t>
  </si>
  <si>
    <t>3.2.4</t>
  </si>
  <si>
    <t>3.2.5</t>
  </si>
  <si>
    <t>3.2.6</t>
  </si>
  <si>
    <t>4.1.3</t>
  </si>
  <si>
    <t>4.1.4</t>
  </si>
  <si>
    <t>4.1.5</t>
  </si>
  <si>
    <t>4.1.6</t>
  </si>
  <si>
    <t>4.2</t>
  </si>
  <si>
    <t>4.2.1</t>
  </si>
  <si>
    <t>4.2.2</t>
  </si>
  <si>
    <t>4.2.3</t>
  </si>
  <si>
    <t>4.2.4</t>
  </si>
  <si>
    <t>4.2.5</t>
  </si>
  <si>
    <t>4.2.6</t>
  </si>
  <si>
    <t>TOTAIS MENSAIS</t>
  </si>
  <si>
    <t>Unitário M.O.</t>
  </si>
  <si>
    <t>Unitário M.O. (LS)</t>
  </si>
  <si>
    <t>5.1</t>
  </si>
  <si>
    <t>5.1.1</t>
  </si>
  <si>
    <t>5.1.2</t>
  </si>
  <si>
    <t>5.1.3</t>
  </si>
  <si>
    <t>5.1.4</t>
  </si>
  <si>
    <t>5.1.5</t>
  </si>
  <si>
    <t>5.1.6</t>
  </si>
  <si>
    <t>5.2</t>
  </si>
  <si>
    <t>5.2.1</t>
  </si>
  <si>
    <t>5.2.2</t>
  </si>
  <si>
    <t>5.2.3</t>
  </si>
  <si>
    <t>5.2.4</t>
  </si>
  <si>
    <t>5.2.5</t>
  </si>
  <si>
    <t>5.2.6</t>
  </si>
  <si>
    <t>6.1</t>
  </si>
  <si>
    <t>6.1.1</t>
  </si>
  <si>
    <t>6.1.2</t>
  </si>
  <si>
    <t>6.1.3</t>
  </si>
  <si>
    <t>6.1.4</t>
  </si>
  <si>
    <t>6.1.5</t>
  </si>
  <si>
    <t>6.1.6</t>
  </si>
  <si>
    <t>6.2</t>
  </si>
  <si>
    <t>6.2.1</t>
  </si>
  <si>
    <t>6.2.2</t>
  </si>
  <si>
    <t>6.2.3</t>
  </si>
  <si>
    <t>6.2.4</t>
  </si>
  <si>
    <t>6.2.5</t>
  </si>
  <si>
    <t>6.2.6</t>
  </si>
  <si>
    <t>7.1</t>
  </si>
  <si>
    <t>7.1.1</t>
  </si>
  <si>
    <t>7.1.2</t>
  </si>
  <si>
    <t>7.1.3</t>
  </si>
  <si>
    <t>7.1.4</t>
  </si>
  <si>
    <t>7.1.5</t>
  </si>
  <si>
    <t>7.1.6</t>
  </si>
  <si>
    <t>7.2</t>
  </si>
  <si>
    <t>7.2.1</t>
  </si>
  <si>
    <t>7.2.2</t>
  </si>
  <si>
    <t>7.2.3</t>
  </si>
  <si>
    <t>7.2.4</t>
  </si>
  <si>
    <t>7.2.5</t>
  </si>
  <si>
    <t>7.2.6</t>
  </si>
  <si>
    <t>8.1</t>
  </si>
  <si>
    <t>8.1.1</t>
  </si>
  <si>
    <t>8.1.2</t>
  </si>
  <si>
    <t>8.1.3</t>
  </si>
  <si>
    <t>8.1.4</t>
  </si>
  <si>
    <t>8.1.5</t>
  </si>
  <si>
    <t>8.1.6</t>
  </si>
  <si>
    <t>8.2</t>
  </si>
  <si>
    <t>8.2.1</t>
  </si>
  <si>
    <t>8.2.2</t>
  </si>
  <si>
    <t>8.2.3</t>
  </si>
  <si>
    <t>8.2.4</t>
  </si>
  <si>
    <t>8.2.5</t>
  </si>
  <si>
    <t>8.2.6</t>
  </si>
  <si>
    <t>9.1</t>
  </si>
  <si>
    <t>9.1.1</t>
  </si>
  <si>
    <t>9.1.2</t>
  </si>
  <si>
    <t>9.1.3</t>
  </si>
  <si>
    <t>9.1.4</t>
  </si>
  <si>
    <t>9.1.5</t>
  </si>
  <si>
    <t>9.1.6</t>
  </si>
  <si>
    <t>9.2</t>
  </si>
  <si>
    <t>9.2.1</t>
  </si>
  <si>
    <t>9.2.2</t>
  </si>
  <si>
    <t>9.2.3</t>
  </si>
  <si>
    <t>9.2.4</t>
  </si>
  <si>
    <t>9.2.5</t>
  </si>
  <si>
    <t>9.2.6</t>
  </si>
  <si>
    <t>10.1</t>
  </si>
  <si>
    <t>10.1.1</t>
  </si>
  <si>
    <t>10.1.2</t>
  </si>
  <si>
    <t>10.1.3</t>
  </si>
  <si>
    <t>10.1.4</t>
  </si>
  <si>
    <t>10.1.5</t>
  </si>
  <si>
    <t>10.1.6</t>
  </si>
  <si>
    <t>10.2</t>
  </si>
  <si>
    <t>10.2.1</t>
  </si>
  <si>
    <t>10.2.2</t>
  </si>
  <si>
    <t>10.2.3</t>
  </si>
  <si>
    <t>10.2.4</t>
  </si>
  <si>
    <t>10.2.5</t>
  </si>
  <si>
    <t>10.2.6</t>
  </si>
  <si>
    <t>DESCRIÇÃO 
DOS SERVIÇOS</t>
  </si>
  <si>
    <t>A Realizar em 
( x ) Mes(es)    (   ) Bimestre(s)    (   ) Trimestre(s)    (   ) Quadrimestre(s)    (   ) Semestre(s)</t>
  </si>
  <si>
    <t>COMPOSIÇÕES DA PLANILHA ORÇAMENTÁRIA</t>
  </si>
  <si>
    <t>COMPOSIÇÃO DO BDI</t>
  </si>
  <si>
    <t>m²</t>
  </si>
  <si>
    <t>SERVIÇOS PRELIMINARES</t>
  </si>
  <si>
    <t>SINAPI</t>
  </si>
  <si>
    <t>m</t>
  </si>
  <si>
    <t>kg</t>
  </si>
  <si>
    <t>m³</t>
  </si>
  <si>
    <t>% Adot.</t>
  </si>
  <si>
    <t>orçamentos</t>
  </si>
  <si>
    <t>cobermil</t>
  </si>
  <si>
    <t>Demarqui</t>
  </si>
  <si>
    <t>Bassi</t>
  </si>
  <si>
    <t>média</t>
  </si>
  <si>
    <t>SINAPI-I</t>
  </si>
  <si>
    <t>un</t>
  </si>
  <si>
    <t>PINTURA COM TINTA ALQUÍDICA DE FUNDO (TIPO ZARCÃO) PULVERIZADA SOBRE PERFIL METÁLICO EXECUTADO EM FÁBRICA (POR DEMÃO). AF_01/2020_PE</t>
  </si>
  <si>
    <t>PINTURA COM TINTA ALQUÍDICA DE ACABAMENTO (ESMALTE SINTÉTICO ACETINADO) PULVERIZADA SOBRE PERFIL METÁLICO EXECUTADO EM FÁBRICA (POR DEMÃO). AF_01/2020_PE</t>
  </si>
  <si>
    <t>COMP.01</t>
  </si>
  <si>
    <t>ORÇAMENTO</t>
  </si>
  <si>
    <t>CONJUNTO DE FERRAGENS PARA REFORÇO DOS PILARES, TERÇAS E CONTRAVENTAMENTO</t>
  </si>
  <si>
    <t>peso total</t>
  </si>
  <si>
    <t>preço total</t>
  </si>
  <si>
    <t>preço/kg</t>
  </si>
  <si>
    <t>Total</t>
  </si>
  <si>
    <t>HASTE RETA PARA GANCHO DE FERRO GALVANIZADO, COM ROSCA 1/4 " X 30 CM PARA FIXACAO DE TELHA METALICA, INCLUI PORCA E ARRUELAS DE VEDACAO</t>
  </si>
  <si>
    <t>cj</t>
  </si>
  <si>
    <t>SERVENTE COM ENCARGOS COMPLEMENTARES</t>
  </si>
  <si>
    <t>h</t>
  </si>
  <si>
    <t>TELHADISTA COM ENCARGOS COMPLEMENTARES</t>
  </si>
  <si>
    <t>GUINCHO ELÉTRICO DE COLUNA, CAPACIDADE 400 KG, COM MOTO FREIO, MOTOR TRIFÁSICO DE 1,25 CV - CHP DIURNO. AF_03/2016</t>
  </si>
  <si>
    <t>GUINCHO ELÉTRICO DE COLUNA, CAPACIDADE 400 KG, COM MOTO FREIO, MOTOR TRIFÁSICO DE 1,25 CV - CHI DIURNO. AF_03/2016</t>
  </si>
  <si>
    <t>chp</t>
  </si>
  <si>
    <t>chi</t>
  </si>
  <si>
    <t>COMP.02</t>
  </si>
  <si>
    <t>AJUDANTE DE ESTRUTURA METÁLICA COM ENCARGOS COMPLEMENTARES</t>
  </si>
  <si>
    <t>MONTADOR DE ESTRUTURA METÁLICA COM ENCARGOS COMPLEMENTARES</t>
  </si>
  <si>
    <t>SOLDADOR COM ENCARGOS COMPLEMENTARES</t>
  </si>
  <si>
    <t>GUINDASTE HIDRÁULICO AUTOPROPELIDO, COM LANÇA TELESCÓPICA 40 M, CAPACIDADE MÁXIMA 60 T, POTÊNCIA 260 KW - CHP DIURNO. AF_03/2016</t>
  </si>
  <si>
    <t>GUINDASTE HIDRÁULICO AUTOPROPELIDO, COM LANÇA TELESCÓPICA 40 M, CAPACIDADE MÁXIMA 60 T, POTÊNCIA 260 KW - CHI DIURNO. AF_03/2016</t>
  </si>
  <si>
    <t>JATEAMENTO ABRASIVO COM GRANALHA DE AÇO EM PERFIL METÁLICO EM FÁBRICA. AF_01/2020</t>
  </si>
  <si>
    <t>ELETRODO REVESTIDO AWS - E7018, DIAMETRO IGUAL A 4,00 MM</t>
  </si>
  <si>
    <t>PARAFUSO, COMUM, ASTM A307, SEXTAVADO, DIAMETRO 1/2" (12,7 MM), COMPRIMENTO 1" (25,4 MM)</t>
  </si>
  <si>
    <t>cento</t>
  </si>
  <si>
    <t>COMPOSIÇÂO</t>
  </si>
  <si>
    <t>COMP.03</t>
  </si>
  <si>
    <t>COMP.04</t>
  </si>
  <si>
    <t>COMP.05</t>
  </si>
  <si>
    <t>SINAPI 100770</t>
  </si>
  <si>
    <t>SINAPI 100775</t>
  </si>
  <si>
    <t>SINAPI 104314</t>
  </si>
  <si>
    <t>INSTALAÇÃO DE TRAMA DE AÇO COMPOSTA POR TERÇAS PARA TELHADOS DE ATÉ 2 ÁGUAS PARA TELHA ONDULADA METÁLICA, INCLUSO TRANSPORTE VERTICAL (EM KG)</t>
  </si>
  <si>
    <t>REFORÇO DE ESTRUTURA TRELIÇADA, COM LIGAÇÕES SOLDADAS - MÃO DE OBRA E TRANSPORTE COM GUINDASTE - INSTALAÇÃO</t>
  </si>
  <si>
    <t>CONTRAVENTAMENTO COM CANTONEIRAS DE AÇO, ABAS IGUAIS, COM CONEXÕES SOLDADAS, INCLUSOS MÃO DE OBRA, TRANSPORTE E IÇAMENTO UTILIZANDO GUINDASTE, PARA EDIFÍCIOS DE 3 A 5 PAVIMENTOS</t>
  </si>
  <si>
    <t>ORC.01</t>
  </si>
  <si>
    <t>Unitário Mat. e Serv.</t>
  </si>
  <si>
    <t>Total Unitário</t>
  </si>
  <si>
    <t>LOCAÇÃO E IDENTIFICAÇÃO DA OBRA</t>
  </si>
  <si>
    <t xml:space="preserve">VALOR TOTAL PROPOSTO: </t>
  </si>
  <si>
    <t>CRONOGRAMA</t>
  </si>
  <si>
    <t>CDHU</t>
  </si>
  <si>
    <t>02.08.020</t>
  </si>
  <si>
    <t>Placa de identificação para obra (2,25 x 6,00 m)</t>
  </si>
  <si>
    <t>DRENAGEM PLUVIAL</t>
  </si>
  <si>
    <t>REDE DE DRENAGEM</t>
  </si>
  <si>
    <t>02.10.040</t>
  </si>
  <si>
    <t>Locação de rede de canalização (rede pluvial)</t>
  </si>
  <si>
    <t>07.02.020</t>
  </si>
  <si>
    <t>Escavação mecanizada de valas ou cavas com profundidade de até 2 m</t>
  </si>
  <si>
    <t>46.12.070</t>
  </si>
  <si>
    <t>Tubo de concreto (PS-2), DN= 500mm</t>
  </si>
  <si>
    <t>49.12.110</t>
  </si>
  <si>
    <t>Poço de visita de 1,60x1,60x1,60 m tipo PMSP</t>
  </si>
  <si>
    <t>49.12.120</t>
  </si>
  <si>
    <t>Chaminé para poço de visita tipo PMSP em alvenaria, diâmetro interno 70 cm - pescoço</t>
  </si>
  <si>
    <t>Tampão FOFO articulado, com base/requadro, classe D400 carga máx. 40 T, redondo, tampa 600 mm, (com inscrição em relevo do tipo de rede)</t>
  </si>
  <si>
    <t>07.11.020</t>
  </si>
  <si>
    <t>Reaterro compactado mecanizado de vala ou cava com compactador</t>
  </si>
  <si>
    <t>2.1.3</t>
  </si>
  <si>
    <t>2.1.7</t>
  </si>
  <si>
    <t>GUIAS E SARJETAS</t>
  </si>
  <si>
    <t>02.10.060</t>
  </si>
  <si>
    <t>Locação de vias e guias</t>
  </si>
  <si>
    <t>54.06.020</t>
  </si>
  <si>
    <t>Guia pré-moldada curva tipo PMSP 100 - fck 25 MPa</t>
  </si>
  <si>
    <t>54.06.040</t>
  </si>
  <si>
    <t>Guia pré-moldada reta tipo PMSP 100 - fck 25 MPa</t>
  </si>
  <si>
    <t>54.06.170</t>
  </si>
  <si>
    <t>Sarjeta ou sarjetão moldado no local, tipo PMSP em concreto com fck 25 MPa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</si>
  <si>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</si>
  <si>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</si>
  <si>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</si>
  <si>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</si>
  <si>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</si>
  <si>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</si>
  <si>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</si>
  <si>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</si>
  <si>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</si>
  <si>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</si>
  <si>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</si>
  <si>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</si>
  <si>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</si>
  <si>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</si>
  <si>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</si>
  <si>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</si>
  <si>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</si>
  <si>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</si>
  <si>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BOCAS DE LOBO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</si>
  <si>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</si>
  <si>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</si>
  <si>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</si>
  <si>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</si>
  <si>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</si>
  <si>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</si>
  <si>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Boca para bueiro duplo tubular D = 150 cm em concreto, alas com esconsidade de 0°, incluindo fôrmas e materiais. AF_07/2021</t>
  </si>
  <si>
    <t>LAGOA DE CONTENÇÃO PLUVIAL</t>
  </si>
  <si>
    <t>Locação de tanques e lagoas</t>
  </si>
  <si>
    <t>07.05.020</t>
  </si>
  <si>
    <t>Escavação e carga mecanizada em solo vegetal superficial</t>
  </si>
  <si>
    <t>07.01.020</t>
  </si>
  <si>
    <t>Escavação e carga mecanizada em solo de 1ª categoria, em campo aberto</t>
  </si>
  <si>
    <t>05.10.020</t>
  </si>
  <si>
    <t>Transporte de solo 1ª e 2ª categoria por caminhão ate o 2ª km</t>
  </si>
  <si>
    <t>07.10.020</t>
  </si>
  <si>
    <t>Espalhamento de solo em bota-fora com compactação sem controle</t>
  </si>
  <si>
    <t>PMSL-CP</t>
  </si>
  <si>
    <t>08.05.180</t>
  </si>
  <si>
    <t>Manta geotêxtil com resistência à tração longitudinal de 10kN/m e
transversal de 9kN/m</t>
  </si>
  <si>
    <t>08.05.110</t>
  </si>
  <si>
    <t>Dreno com areia grossa</t>
  </si>
  <si>
    <t>08.05.100</t>
  </si>
  <si>
    <t>Dreno com pedra britada</t>
  </si>
  <si>
    <t>Escada hidráulica, largura de 1 a 4,1 m, tipo descida d'água de aterro em degraus (DAD 04, 06, 08, 10, 12, 14, 16, 18), em concreto usinado, fck = 20 MPa, lançado com bomba, incluindo armação, materiais e fôrmas (3 utilizações). AF_08/2022</t>
  </si>
  <si>
    <t>Concreto magro para lastro, traço 1:4,5:4,5 (em massa seca de cimento/ areia média/ brita 1) - preparo mecânico com betoneira 400 l. AF_05/2021</t>
  </si>
  <si>
    <t>Broca diâmetro de 25 cm para drenagem</t>
  </si>
  <si>
    <t>3.1.2</t>
  </si>
  <si>
    <t>3.1.3</t>
  </si>
  <si>
    <t>REDE DE ESGOTO</t>
  </si>
  <si>
    <t>REMANEJAMENTO DE TRECHO EXISTENTE</t>
  </si>
  <si>
    <t>46.05.050</t>
  </si>
  <si>
    <t>Tubo PVC rígido, tipo Coletor Esgoto, junta elástica, DN= 200 mm, inclusive conexões</t>
  </si>
  <si>
    <t>49.12.140</t>
  </si>
  <si>
    <t>Poço de visita em alvenaria tipo PMSP - balão</t>
  </si>
  <si>
    <t>PROPOSTA</t>
  </si>
  <si>
    <t>COMERCIAL</t>
  </si>
  <si>
    <t>2ª ETAPA OBRAS DE INFRAESTRUTURA DO LOTEAMENTO SOCIAL "JARDIM CRUZEIRO"</t>
  </si>
  <si>
    <t>RUA RAIMUNDO MARANI, 10 - NOVA SANTA LÚCIA</t>
  </si>
  <si>
    <t>PROPOSTO</t>
  </si>
  <si>
    <t>RUA/AVENIDA XXXX, 000 - BAIRRO - CEP 01.010-101, MUNICÍPIO/UF</t>
  </si>
  <si>
    <t>E-MAIL XXXXXXX@XXXXX.COM.BR | TELEFONE: (16) 1234-5678</t>
  </si>
  <si>
    <t>[INSERIR AQUI A LOGOMARCA DA EMPRESA]</t>
  </si>
  <si>
    <t>RAZÃO SOCIAL DA LICITANTE</t>
  </si>
  <si>
    <t>CNPJ DA LICITANTE</t>
  </si>
  <si>
    <t>ANEXO E</t>
  </si>
  <si>
    <t>ANEXO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</si>
</sst>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/yy;@"/>
    <numFmt numFmtId="165" formatCode="_-* #,##0.0000_-;\-* #,##0.0000_-;_-* &quot;-&quot;??_-;_-@_-"/>
    <numFmt numFmtId="166" formatCode="[$-F800]dddd\,\ mmmm\ dd\,\ yyyy"/>
    <numFmt numFmtId="167" formatCode="_-\ * #,##0.00_-;\-\ * #,##0.00_-;_-\ * &quot;-&quot;??_-;_-@_-"/>
    <numFmt numFmtId="168" formatCode="_(&quot;R$ &quot;* #,##0.00_);_(&quot;R$ &quot;* \(#,##0.00\);_(&quot;R$ &quot;* \-??_);_(@_)"/>
    <numFmt numFmtId="169" formatCode="_-* #,##0.00_-;\-* #,##0.00_-;_-* \-??_-;_-@_-"/>
    <numFmt numFmtId="170" formatCode="General;General"/>
    <numFmt numFmtId="171" formatCode="dd&quot; de &quot;mmmm&quot; de &quot;yyyy"/>
    <numFmt numFmtId="172" formatCode="_(* #,##0.00_);_(* \(#,##0.00\);_(* \-??_);_(@_)"/>
    <numFmt numFmtId="173" formatCode="_-&quot;R$ &quot;* #,##0.00_-;&quot;-R$ &quot;* #,##0.00_-;_-&quot;R$ &quot;* \-??_-;_-@_-"/>
    <numFmt numFmtId="174" formatCode="\(0%\)"/>
    <numFmt numFmtId="175" formatCode="00000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0"/>
      <name val="Gotham"/>
      <family val="3"/>
    </font>
    <font>
      <sz val="10"/>
      <color theme="0"/>
      <name val="Gotham"/>
      <family val="3"/>
    </font>
    <font>
      <b/>
      <sz val="10"/>
      <color theme="0"/>
      <name val="Gotham"/>
      <family val="3"/>
    </font>
    <font>
      <sz val="11"/>
      <color theme="1"/>
      <name val="Gotham"/>
      <family val="3"/>
    </font>
    <font>
      <b/>
      <sz val="18"/>
      <name val="Gotham"/>
      <family val="3"/>
    </font>
    <font>
      <b/>
      <sz val="10"/>
      <name val="Gotham"/>
      <family val="3"/>
    </font>
    <font>
      <sz val="10"/>
      <name val="Gotham"/>
      <family val="3"/>
    </font>
    <font>
      <b/>
      <sz val="10"/>
      <color theme="1"/>
      <name val="Gotham"/>
      <family val="3"/>
    </font>
    <font>
      <sz val="10"/>
      <color theme="1"/>
      <name val="Gotham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0"/>
      <color indexed="12"/>
      <name val="Gotham"/>
      <family val="3"/>
    </font>
    <font>
      <sz val="10"/>
      <color indexed="10"/>
      <name val="Gotham"/>
      <family val="3"/>
    </font>
    <font>
      <u/>
      <sz val="10"/>
      <name val="Gotham"/>
      <family val="3"/>
    </font>
    <font>
      <b/>
      <sz val="10"/>
      <color indexed="10"/>
      <name val="Gotham"/>
      <family val="3"/>
    </font>
    <font>
      <i/>
      <sz val="10"/>
      <name val="Gotham"/>
      <family val="3"/>
    </font>
    <font>
      <i/>
      <u/>
      <sz val="10"/>
      <name val="Gotham"/>
      <family val="3"/>
    </font>
    <font>
      <sz val="10"/>
      <color rgb="FF000000"/>
      <name val="Times New Roman"/>
      <family val="1"/>
    </font>
    <font>
      <b/>
      <sz val="16"/>
      <color theme="1"/>
      <name val="Gotham"/>
      <family val="3"/>
    </font>
    <font>
      <b/>
      <sz val="18"/>
      <name val="Arial"/>
      <family val="2"/>
    </font>
    <font>
      <b/>
      <sz val="17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3FA"/>
        <bgColor indexed="64"/>
      </patternFill>
    </fill>
    <fill>
      <patternFill patternType="solid">
        <fgColor rgb="FFCDDEFF"/>
        <bgColor indexed="64"/>
      </patternFill>
    </fill>
    <fill>
      <patternFill patternType="solid">
        <fgColor rgb="FF1E228C"/>
        <bgColor indexed="64"/>
      </patternFill>
    </fill>
    <fill>
      <patternFill patternType="solid">
        <fgColor rgb="FFD9E6FF"/>
        <bgColor indexed="64"/>
      </patternFill>
    </fill>
    <fill>
      <patternFill patternType="solid">
        <fgColor rgb="FFB3CCFF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42"/>
      </patternFill>
    </fill>
    <fill>
      <patternFill patternType="solid">
        <fgColor rgb="FFCDDEFF"/>
        <bgColor indexed="26"/>
      </patternFill>
    </fill>
    <fill>
      <patternFill patternType="solid">
        <fgColor rgb="FF0053FA"/>
        <bgColor indexed="44"/>
      </patternFill>
    </fill>
    <fill>
      <patternFill patternType="solid">
        <fgColor rgb="FFEBF2FF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E228C"/>
      </left>
      <right style="thin">
        <color theme="0"/>
      </right>
      <top style="thin">
        <color rgb="FF1E228C"/>
      </top>
      <bottom style="thin">
        <color rgb="FF1E228C"/>
      </bottom>
      <diagonal/>
    </border>
    <border>
      <left style="thin">
        <color theme="0"/>
      </left>
      <right style="thin">
        <color theme="0"/>
      </right>
      <top style="thin">
        <color rgb="FF1E228C"/>
      </top>
      <bottom style="thin">
        <color rgb="FF1E228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rgb="FF1E228C"/>
      </right>
      <top style="thin">
        <color rgb="FF1E228C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1E228C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1E228C"/>
      </top>
      <bottom/>
      <diagonal/>
    </border>
    <border>
      <left/>
      <right/>
      <top/>
      <bottom style="thin">
        <color rgb="FF1E228C"/>
      </bottom>
      <diagonal/>
    </border>
    <border>
      <left style="hair">
        <color rgb="FF1E228C"/>
      </left>
      <right/>
      <top style="thin">
        <color rgb="FF1E228C"/>
      </top>
      <bottom/>
      <diagonal/>
    </border>
    <border>
      <left style="hair">
        <color rgb="FF1E228C"/>
      </left>
      <right/>
      <top/>
      <bottom style="thin">
        <color rgb="FF1E228C"/>
      </bottom>
      <diagonal/>
    </border>
    <border>
      <left/>
      <right style="hair">
        <color rgb="FF1E228C"/>
      </right>
      <top style="thin">
        <color rgb="FF1E228C"/>
      </top>
      <bottom/>
      <diagonal/>
    </border>
    <border>
      <left/>
      <right style="hair">
        <color rgb="FF1E228C"/>
      </right>
      <top/>
      <bottom style="thin">
        <color rgb="FF1E228C"/>
      </bottom>
      <diagonal/>
    </border>
    <border>
      <left/>
      <right/>
      <top/>
      <bottom style="thin">
        <color theme="0"/>
      </bottom>
      <diagonal/>
    </border>
    <border>
      <left style="thin">
        <color rgb="FF1E228C"/>
      </left>
      <right/>
      <top style="thin">
        <color rgb="FF1E228C"/>
      </top>
      <bottom/>
      <diagonal/>
    </border>
    <border>
      <left style="thin">
        <color rgb="FF1E228C"/>
      </left>
      <right/>
      <top/>
      <bottom style="thin">
        <color rgb="FF1E228C"/>
      </bottom>
      <diagonal/>
    </border>
    <border>
      <left/>
      <right style="thin">
        <color rgb="FF1E228C"/>
      </right>
      <top/>
      <bottom style="thin">
        <color rgb="FF1E228C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rgb="FF1E228C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/>
      <diagonal/>
    </border>
    <border>
      <left style="thin">
        <color theme="0"/>
      </left>
      <right style="thin">
        <color indexed="8"/>
      </right>
      <top/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theme="0"/>
      </right>
      <top style="thin">
        <color indexed="8"/>
      </top>
      <bottom/>
      <diagonal/>
    </border>
    <border>
      <left/>
      <right style="thin">
        <color theme="0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8" borderId="0" applyNumberFormat="0" applyBorder="0" applyAlignment="0" applyProtection="0"/>
    <xf numFmtId="0" fontId="16" fillId="17" borderId="16" applyNumberFormat="0" applyAlignment="0" applyProtection="0"/>
    <xf numFmtId="0" fontId="17" fillId="18" borderId="17" applyNumberFormat="0" applyAlignment="0" applyProtection="0"/>
    <xf numFmtId="0" fontId="18" fillId="0" borderId="18" applyNumberFormat="0" applyFill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9" fillId="9" borderId="16" applyNumberFormat="0" applyAlignment="0" applyProtection="0"/>
    <xf numFmtId="173" fontId="2" fillId="0" borderId="0" applyFill="0" applyBorder="0" applyAlignment="0" applyProtection="0"/>
    <xf numFmtId="168" fontId="2" fillId="0" borderId="0" applyFill="0" applyBorder="0" applyAlignment="0" applyProtection="0"/>
    <xf numFmtId="0" fontId="2" fillId="0" borderId="0"/>
    <xf numFmtId="0" fontId="13" fillId="0" borderId="0"/>
    <xf numFmtId="0" fontId="20" fillId="0" borderId="0"/>
    <xf numFmtId="0" fontId="2" fillId="11" borderId="19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1" fillId="17" borderId="2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24" applyNumberFormat="0" applyFill="0" applyAlignment="0" applyProtection="0"/>
    <xf numFmtId="172" fontId="2" fillId="0" borderId="0" applyFill="0" applyBorder="0" applyAlignment="0" applyProtection="0"/>
    <xf numFmtId="169" fontId="2" fillId="0" borderId="0" applyFill="0" applyBorder="0" applyAlignment="0" applyProtection="0"/>
    <xf numFmtId="43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2">
    <xf numFmtId="0" fontId="0" fillId="0" borderId="0" xfId="0"/>
    <xf numFmtId="164" fontId="4" fillId="0" borderId="0" xfId="0" applyNumberFormat="1" applyFont="1"/>
    <xf numFmtId="164" fontId="5" fillId="0" borderId="0" xfId="4" applyNumberFormat="1" applyFont="1" applyAlignment="1">
      <alignment vertical="center"/>
    </xf>
    <xf numFmtId="164" fontId="6" fillId="0" borderId="0" xfId="4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/>
    <xf numFmtId="0" fontId="9" fillId="2" borderId="1" xfId="4" applyFont="1" applyFill="1" applyBorder="1" applyAlignment="1">
      <alignment vertical="center"/>
    </xf>
    <xf numFmtId="0" fontId="9" fillId="2" borderId="0" xfId="4" applyFont="1" applyFill="1" applyAlignment="1">
      <alignment horizontal="right" vertical="center"/>
    </xf>
    <xf numFmtId="17" fontId="10" fillId="2" borderId="0" xfId="4" applyNumberFormat="1" applyFont="1" applyFill="1" applyAlignment="1">
      <alignment horizontal="left" vertical="center" indent="1"/>
    </xf>
    <xf numFmtId="44" fontId="10" fillId="2" borderId="2" xfId="2" applyFont="1" applyFill="1" applyBorder="1" applyAlignment="1">
      <alignment horizontal="left" vertical="center"/>
    </xf>
    <xf numFmtId="0" fontId="10" fillId="0" borderId="0" xfId="4" applyFont="1" applyAlignment="1">
      <alignment vertical="center"/>
    </xf>
    <xf numFmtId="10" fontId="10" fillId="2" borderId="0" xfId="3" applyNumberFormat="1" applyFont="1" applyFill="1" applyAlignment="1">
      <alignment horizontal="left" vertical="center" indent="1"/>
    </xf>
    <xf numFmtId="0" fontId="10" fillId="5" borderId="1" xfId="4" applyFont="1" applyFill="1" applyBorder="1" applyAlignment="1">
      <alignment vertical="center"/>
    </xf>
    <xf numFmtId="0" fontId="10" fillId="5" borderId="0" xfId="4" applyFont="1" applyFill="1" applyAlignment="1">
      <alignment vertical="center"/>
    </xf>
    <xf numFmtId="0" fontId="10" fillId="5" borderId="0" xfId="4" applyFont="1" applyFill="1" applyAlignment="1">
      <alignment horizontal="center" vertical="center"/>
    </xf>
    <xf numFmtId="44" fontId="10" fillId="5" borderId="0" xfId="2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44" fontId="9" fillId="2" borderId="0" xfId="2" applyFont="1" applyFill="1" applyBorder="1" applyAlignment="1">
      <alignment horizontal="center" vertical="center" wrapText="1"/>
    </xf>
    <xf numFmtId="44" fontId="9" fillId="2" borderId="2" xfId="2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165" fontId="12" fillId="0" borderId="13" xfId="1" applyNumberFormat="1" applyFont="1" applyFill="1" applyBorder="1" applyAlignment="1">
      <alignment vertical="center"/>
    </xf>
    <xf numFmtId="44" fontId="12" fillId="0" borderId="13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166" fontId="4" fillId="0" borderId="0" xfId="0" applyNumberFormat="1" applyFont="1"/>
    <xf numFmtId="0" fontId="10" fillId="2" borderId="0" xfId="4" applyFont="1" applyFill="1" applyAlignment="1">
      <alignment horizontal="left" vertical="center" indent="1"/>
    </xf>
    <xf numFmtId="0" fontId="12" fillId="0" borderId="0" xfId="0" applyFont="1"/>
    <xf numFmtId="0" fontId="6" fillId="5" borderId="13" xfId="0" applyFont="1" applyFill="1" applyBorder="1" applyAlignment="1">
      <alignment horizontal="center" vertical="center"/>
    </xf>
    <xf numFmtId="44" fontId="6" fillId="5" borderId="13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7" fontId="6" fillId="5" borderId="13" xfId="2" applyNumberFormat="1" applyFont="1" applyFill="1" applyBorder="1" applyAlignment="1">
      <alignment vertical="center"/>
    </xf>
    <xf numFmtId="167" fontId="6" fillId="5" borderId="3" xfId="2" applyNumberFormat="1" applyFont="1" applyFill="1" applyBorder="1" applyAlignment="1">
      <alignment vertical="center"/>
    </xf>
    <xf numFmtId="44" fontId="12" fillId="6" borderId="13" xfId="1" applyNumberFormat="1" applyFont="1" applyFill="1" applyBorder="1" applyAlignment="1">
      <alignment vertical="center"/>
    </xf>
    <xf numFmtId="44" fontId="12" fillId="7" borderId="13" xfId="1" applyNumberFormat="1" applyFont="1" applyFill="1" applyBorder="1" applyAlignment="1">
      <alignment vertical="center"/>
    </xf>
    <xf numFmtId="0" fontId="9" fillId="2" borderId="0" xfId="4" applyFont="1" applyFill="1" applyAlignment="1">
      <alignment horizontal="left" vertical="center"/>
    </xf>
    <xf numFmtId="171" fontId="10" fillId="0" borderId="0" xfId="38" applyNumberFormat="1" applyFont="1"/>
    <xf numFmtId="0" fontId="31" fillId="0" borderId="0" xfId="38" applyFont="1" applyAlignment="1">
      <alignment horizontal="center" vertical="top"/>
    </xf>
    <xf numFmtId="0" fontId="10" fillId="0" borderId="0" xfId="38" applyFont="1" applyAlignment="1">
      <alignment horizontal="center" vertical="top"/>
    </xf>
    <xf numFmtId="0" fontId="9" fillId="0" borderId="28" xfId="38" applyFont="1" applyBorder="1" applyAlignment="1">
      <alignment horizontal="center" vertical="center" wrapText="1"/>
    </xf>
    <xf numFmtId="10" fontId="29" fillId="0" borderId="28" xfId="38" applyNumberFormat="1" applyFont="1" applyBorder="1" applyAlignment="1">
      <alignment horizontal="center"/>
    </xf>
    <xf numFmtId="0" fontId="9" fillId="0" borderId="28" xfId="38" applyFont="1" applyBorder="1" applyAlignment="1">
      <alignment horizontal="center"/>
    </xf>
    <xf numFmtId="0" fontId="10" fillId="0" borderId="0" xfId="38" applyFont="1"/>
    <xf numFmtId="0" fontId="9" fillId="0" borderId="0" xfId="38" applyFont="1" applyAlignment="1">
      <alignment horizontal="center"/>
    </xf>
    <xf numFmtId="0" fontId="10" fillId="0" borderId="0" xfId="38" applyFont="1" applyAlignment="1">
      <alignment vertical="top"/>
    </xf>
    <xf numFmtId="170" fontId="10" fillId="0" borderId="0" xfId="38" applyNumberFormat="1" applyFont="1"/>
    <xf numFmtId="170" fontId="10" fillId="0" borderId="0" xfId="38" applyNumberFormat="1" applyFont="1" applyAlignment="1">
      <alignment vertical="top"/>
    </xf>
    <xf numFmtId="0" fontId="10" fillId="0" borderId="28" xfId="38" applyFont="1" applyBorder="1" applyAlignment="1">
      <alignment horizontal="center" vertical="center"/>
    </xf>
    <xf numFmtId="10" fontId="10" fillId="0" borderId="28" xfId="38" applyNumberFormat="1" applyFont="1" applyBorder="1" applyAlignment="1">
      <alignment horizontal="center" vertical="center"/>
    </xf>
    <xf numFmtId="10" fontId="10" fillId="0" borderId="28" xfId="38" applyNumberFormat="1" applyFont="1" applyBorder="1" applyAlignment="1">
      <alignment horizontal="center" vertical="center" wrapText="1"/>
    </xf>
    <xf numFmtId="0" fontId="10" fillId="0" borderId="28" xfId="38" applyFont="1" applyBorder="1" applyAlignment="1">
      <alignment horizontal="center" vertical="center" wrapText="1"/>
    </xf>
    <xf numFmtId="0" fontId="32" fillId="0" borderId="0" xfId="38" applyFont="1" applyAlignment="1">
      <alignment horizontal="right" vertical="center"/>
    </xf>
    <xf numFmtId="10" fontId="10" fillId="0" borderId="0" xfId="38" applyNumberFormat="1" applyFont="1" applyAlignment="1">
      <alignment horizontal="center" vertical="center"/>
    </xf>
    <xf numFmtId="0" fontId="10" fillId="0" borderId="0" xfId="38" applyFont="1" applyAlignment="1">
      <alignment horizontal="center" vertical="center" wrapText="1"/>
    </xf>
    <xf numFmtId="0" fontId="9" fillId="0" borderId="0" xfId="40" applyFont="1" applyAlignment="1">
      <alignment horizontal="left" vertical="top"/>
    </xf>
    <xf numFmtId="0" fontId="10" fillId="0" borderId="0" xfId="38" applyFont="1" applyAlignment="1">
      <alignment horizontal="center" vertical="center"/>
    </xf>
    <xf numFmtId="10" fontId="10" fillId="0" borderId="0" xfId="38" applyNumberFormat="1" applyFont="1" applyAlignment="1" applyProtection="1">
      <alignment horizontal="center" vertical="center"/>
      <protection locked="0"/>
    </xf>
    <xf numFmtId="10" fontId="9" fillId="0" borderId="0" xfId="38" applyNumberFormat="1" applyFont="1" applyAlignment="1">
      <alignment horizontal="center" vertical="center"/>
    </xf>
    <xf numFmtId="0" fontId="33" fillId="0" borderId="0" xfId="38" applyFont="1" applyAlignment="1">
      <alignment horizontal="center" vertical="top"/>
    </xf>
    <xf numFmtId="0" fontId="33" fillId="0" borderId="0" xfId="38" applyFont="1" applyAlignment="1">
      <alignment horizontal="left" vertical="center"/>
    </xf>
    <xf numFmtId="0" fontId="9" fillId="0" borderId="0" xfId="38" applyFont="1" applyAlignment="1">
      <alignment horizontal="left"/>
    </xf>
    <xf numFmtId="0" fontId="10" fillId="0" borderId="0" xfId="38" applyFont="1" applyAlignment="1">
      <alignment vertical="center"/>
    </xf>
    <xf numFmtId="0" fontId="10" fillId="0" borderId="0" xfId="38" applyFont="1" applyAlignment="1">
      <alignment vertical="center" wrapText="1"/>
    </xf>
    <xf numFmtId="49" fontId="10" fillId="0" borderId="0" xfId="38" applyNumberFormat="1" applyFont="1" applyAlignment="1" applyProtection="1">
      <alignment vertical="top" wrapText="1"/>
      <protection locked="0"/>
    </xf>
    <xf numFmtId="166" fontId="10" fillId="0" borderId="0" xfId="38" applyNumberFormat="1" applyFont="1"/>
    <xf numFmtId="0" fontId="9" fillId="0" borderId="0" xfId="38" applyFont="1" applyAlignment="1">
      <alignment vertical="center"/>
    </xf>
    <xf numFmtId="0" fontId="33" fillId="0" borderId="0" xfId="38" applyFont="1" applyAlignment="1">
      <alignment vertical="center"/>
    </xf>
    <xf numFmtId="0" fontId="34" fillId="0" borderId="0" xfId="38" applyFont="1"/>
    <xf numFmtId="0" fontId="9" fillId="0" borderId="0" xfId="40" applyFont="1" applyAlignment="1">
      <alignment vertical="top"/>
    </xf>
    <xf numFmtId="168" fontId="10" fillId="0" borderId="0" xfId="37" applyFont="1" applyFill="1" applyBorder="1" applyAlignment="1" applyProtection="1">
      <protection locked="0"/>
    </xf>
    <xf numFmtId="0" fontId="33" fillId="0" borderId="0" xfId="38" applyFont="1" applyAlignment="1">
      <alignment vertical="top"/>
    </xf>
    <xf numFmtId="10" fontId="10" fillId="0" borderId="0" xfId="38" applyNumberFormat="1" applyFont="1" applyAlignment="1">
      <alignment vertical="center"/>
    </xf>
    <xf numFmtId="10" fontId="10" fillId="0" borderId="0" xfId="38" applyNumberFormat="1" applyFont="1" applyAlignment="1" applyProtection="1">
      <alignment vertical="center"/>
      <protection locked="0"/>
    </xf>
    <xf numFmtId="0" fontId="30" fillId="0" borderId="0" xfId="38" applyFont="1" applyAlignment="1">
      <alignment vertical="center"/>
    </xf>
    <xf numFmtId="0" fontId="9" fillId="0" borderId="0" xfId="38" applyFont="1"/>
    <xf numFmtId="4" fontId="9" fillId="0" borderId="0" xfId="38" applyNumberFormat="1" applyFont="1" applyAlignment="1">
      <alignment vertical="center" wrapText="1"/>
    </xf>
    <xf numFmtId="10" fontId="6" fillId="24" borderId="28" xfId="38" applyNumberFormat="1" applyFont="1" applyFill="1" applyBorder="1" applyAlignment="1">
      <alignment horizontal="center" vertical="center"/>
    </xf>
    <xf numFmtId="0" fontId="6" fillId="24" borderId="28" xfId="38" applyFont="1" applyFill="1" applyBorder="1" applyAlignment="1">
      <alignment horizontal="center" vertical="center" wrapText="1"/>
    </xf>
    <xf numFmtId="0" fontId="10" fillId="0" borderId="0" xfId="38" applyFont="1" applyAlignment="1">
      <alignment horizontal="center"/>
    </xf>
    <xf numFmtId="10" fontId="10" fillId="23" borderId="28" xfId="38" applyNumberFormat="1" applyFont="1" applyFill="1" applyBorder="1" applyAlignment="1">
      <alignment horizontal="center" vertical="center"/>
    </xf>
    <xf numFmtId="0" fontId="9" fillId="2" borderId="3" xfId="4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7" fillId="0" borderId="6" xfId="0" applyFont="1" applyBorder="1"/>
    <xf numFmtId="44" fontId="7" fillId="0" borderId="0" xfId="0" applyNumberFormat="1" applyFont="1"/>
    <xf numFmtId="44" fontId="7" fillId="0" borderId="0" xfId="2" applyFont="1"/>
    <xf numFmtId="0" fontId="6" fillId="5" borderId="13" xfId="0" applyFont="1" applyFill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33" fillId="0" borderId="0" xfId="38" quotePrefix="1" applyFont="1" applyAlignment="1">
      <alignment vertical="center"/>
    </xf>
    <xf numFmtId="4" fontId="7" fillId="0" borderId="0" xfId="0" applyNumberFormat="1" applyFont="1"/>
    <xf numFmtId="0" fontId="6" fillId="5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38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65" fontId="12" fillId="0" borderId="0" xfId="1" applyNumberFormat="1" applyFont="1" applyFill="1" applyBorder="1" applyAlignment="1">
      <alignment vertical="center"/>
    </xf>
    <xf numFmtId="44" fontId="12" fillId="0" borderId="0" xfId="1" applyNumberFormat="1" applyFont="1" applyFill="1" applyBorder="1" applyAlignment="1">
      <alignment vertical="center"/>
    </xf>
    <xf numFmtId="0" fontId="37" fillId="2" borderId="0" xfId="0" applyFont="1" applyFill="1" applyAlignment="1">
      <alignment vertical="center" wrapText="1"/>
    </xf>
    <xf numFmtId="0" fontId="40" fillId="0" borderId="0" xfId="0" applyFont="1"/>
    <xf numFmtId="164" fontId="41" fillId="0" borderId="0" xfId="0" applyNumberFormat="1" applyFont="1"/>
    <xf numFmtId="164" fontId="41" fillId="0" borderId="0" xfId="4" applyNumberFormat="1" applyFont="1" applyAlignment="1">
      <alignment vertical="center"/>
    </xf>
    <xf numFmtId="0" fontId="42" fillId="2" borderId="6" xfId="4" applyFont="1" applyFill="1" applyBorder="1" applyAlignment="1">
      <alignment horizontal="right" vertical="center"/>
    </xf>
    <xf numFmtId="17" fontId="2" fillId="2" borderId="7" xfId="4" applyNumberFormat="1" applyFont="1" applyFill="1" applyBorder="1" applyAlignment="1">
      <alignment horizontal="left" vertical="center" indent="1"/>
    </xf>
    <xf numFmtId="0" fontId="2" fillId="2" borderId="8" xfId="4" applyFont="1" applyFill="1" applyBorder="1" applyAlignment="1">
      <alignment horizontal="left" vertical="center"/>
    </xf>
    <xf numFmtId="0" fontId="2" fillId="0" borderId="0" xfId="4" applyFont="1" applyAlignment="1">
      <alignment vertical="center"/>
    </xf>
    <xf numFmtId="0" fontId="42" fillId="2" borderId="30" xfId="4" applyFont="1" applyFill="1" applyBorder="1" applyAlignment="1">
      <alignment horizontal="right" vertical="center"/>
    </xf>
    <xf numFmtId="10" fontId="2" fillId="25" borderId="31" xfId="3" applyNumberFormat="1" applyFont="1" applyFill="1" applyBorder="1" applyAlignment="1">
      <alignment horizontal="left" vertical="center" indent="1"/>
    </xf>
    <xf numFmtId="0" fontId="2" fillId="2" borderId="12" xfId="4" applyFont="1" applyFill="1" applyBorder="1" applyAlignment="1">
      <alignment vertical="center"/>
    </xf>
    <xf numFmtId="0" fontId="2" fillId="5" borderId="1" xfId="4" applyFont="1" applyFill="1" applyBorder="1" applyAlignment="1">
      <alignment vertical="center"/>
    </xf>
    <xf numFmtId="0" fontId="2" fillId="5" borderId="0" xfId="4" applyFont="1" applyFill="1" applyAlignment="1">
      <alignment vertical="center"/>
    </xf>
    <xf numFmtId="0" fontId="2" fillId="5" borderId="0" xfId="4" applyFont="1" applyFill="1" applyAlignment="1">
      <alignment horizontal="center" vertical="center"/>
    </xf>
    <xf numFmtId="44" fontId="2" fillId="5" borderId="0" xfId="2" applyFont="1" applyFill="1" applyBorder="1" applyAlignment="1">
      <alignment horizontal="center" vertical="center"/>
    </xf>
    <xf numFmtId="44" fontId="2" fillId="5" borderId="2" xfId="2" applyFont="1" applyFill="1" applyBorder="1" applyAlignment="1">
      <alignment horizontal="center" vertical="center"/>
    </xf>
    <xf numFmtId="164" fontId="43" fillId="0" borderId="0" xfId="4" applyNumberFormat="1" applyFont="1" applyAlignment="1">
      <alignment vertical="center"/>
    </xf>
    <xf numFmtId="0" fontId="42" fillId="2" borderId="1" xfId="4" applyFont="1" applyFill="1" applyBorder="1" applyAlignment="1">
      <alignment horizontal="center" vertical="center"/>
    </xf>
    <xf numFmtId="0" fontId="42" fillId="2" borderId="0" xfId="4" applyFont="1" applyFill="1" applyAlignment="1">
      <alignment horizontal="center" vertical="center"/>
    </xf>
    <xf numFmtId="44" fontId="42" fillId="2" borderId="0" xfId="2" applyFont="1" applyFill="1" applyBorder="1" applyAlignment="1">
      <alignment horizontal="center" vertical="center"/>
    </xf>
    <xf numFmtId="44" fontId="42" fillId="2" borderId="0" xfId="2" applyFont="1" applyFill="1" applyBorder="1" applyAlignment="1">
      <alignment horizontal="center" vertical="center" wrapText="1"/>
    </xf>
    <xf numFmtId="2" fontId="42" fillId="2" borderId="12" xfId="4" applyNumberFormat="1" applyFont="1" applyFill="1" applyBorder="1" applyAlignment="1">
      <alignment horizontal="center" vertical="center"/>
    </xf>
    <xf numFmtId="0" fontId="42" fillId="5" borderId="3" xfId="4" applyFont="1" applyFill="1" applyBorder="1" applyAlignment="1">
      <alignment vertical="center"/>
    </xf>
    <xf numFmtId="0" fontId="42" fillId="5" borderId="4" xfId="4" applyFont="1" applyFill="1" applyBorder="1" applyAlignment="1">
      <alignment vertical="center"/>
    </xf>
    <xf numFmtId="0" fontId="42" fillId="5" borderId="5" xfId="4" applyFont="1" applyFill="1" applyBorder="1" applyAlignment="1">
      <alignment vertical="center"/>
    </xf>
    <xf numFmtId="1" fontId="44" fillId="5" borderId="6" xfId="4" applyNumberFormat="1" applyFont="1" applyFill="1" applyBorder="1" applyAlignment="1">
      <alignment horizontal="center" vertical="center"/>
    </xf>
    <xf numFmtId="1" fontId="44" fillId="5" borderId="7" xfId="4" applyNumberFormat="1" applyFont="1" applyFill="1" applyBorder="1" applyAlignment="1">
      <alignment horizontal="center" vertical="center"/>
    </xf>
    <xf numFmtId="0" fontId="44" fillId="5" borderId="7" xfId="4" applyFont="1" applyFill="1" applyBorder="1" applyAlignment="1">
      <alignment vertical="center"/>
    </xf>
    <xf numFmtId="0" fontId="45" fillId="0" borderId="0" xfId="0" applyFont="1"/>
    <xf numFmtId="1" fontId="44" fillId="3" borderId="6" xfId="4" applyNumberFormat="1" applyFont="1" applyFill="1" applyBorder="1" applyAlignment="1">
      <alignment horizontal="center" vertical="center"/>
    </xf>
    <xf numFmtId="1" fontId="43" fillId="3" borderId="4" xfId="4" applyNumberFormat="1" applyFont="1" applyFill="1" applyBorder="1" applyAlignment="1">
      <alignment horizontal="center" vertical="center"/>
    </xf>
    <xf numFmtId="0" fontId="43" fillId="3" borderId="4" xfId="4" applyFont="1" applyFill="1" applyBorder="1" applyAlignment="1">
      <alignment vertical="center"/>
    </xf>
    <xf numFmtId="0" fontId="43" fillId="3" borderId="4" xfId="4" applyFont="1" applyFill="1" applyBorder="1" applyAlignment="1">
      <alignment horizontal="center" vertical="center"/>
    </xf>
    <xf numFmtId="44" fontId="43" fillId="3" borderId="4" xfId="2" applyFont="1" applyFill="1" applyBorder="1" applyAlignment="1">
      <alignment horizontal="center" vertical="center"/>
    </xf>
    <xf numFmtId="2" fontId="43" fillId="3" borderId="4" xfId="4" applyNumberFormat="1" applyFont="1" applyFill="1" applyBorder="1" applyAlignment="1">
      <alignment horizontal="center" vertical="center"/>
    </xf>
    <xf numFmtId="44" fontId="43" fillId="3" borderId="5" xfId="2" applyFont="1" applyFill="1" applyBorder="1" applyAlignment="1">
      <alignment horizontal="center" vertical="center"/>
    </xf>
    <xf numFmtId="1" fontId="46" fillId="4" borderId="6" xfId="4" applyNumberFormat="1" applyFont="1" applyFill="1" applyBorder="1" applyAlignment="1">
      <alignment horizontal="center" vertical="center"/>
    </xf>
    <xf numFmtId="1" fontId="46" fillId="4" borderId="4" xfId="4" applyNumberFormat="1" applyFont="1" applyFill="1" applyBorder="1" applyAlignment="1">
      <alignment horizontal="center" vertical="center"/>
    </xf>
    <xf numFmtId="0" fontId="46" fillId="4" borderId="4" xfId="4" applyFont="1" applyFill="1" applyBorder="1" applyAlignment="1">
      <alignment vertical="center"/>
    </xf>
    <xf numFmtId="0" fontId="46" fillId="4" borderId="4" xfId="4" applyFont="1" applyFill="1" applyBorder="1" applyAlignment="1">
      <alignment horizontal="center" vertical="center"/>
    </xf>
    <xf numFmtId="44" fontId="46" fillId="4" borderId="4" xfId="2" applyFont="1" applyFill="1" applyBorder="1" applyAlignment="1">
      <alignment horizontal="center" vertical="center"/>
    </xf>
    <xf numFmtId="2" fontId="46" fillId="4" borderId="4" xfId="4" applyNumberFormat="1" applyFont="1" applyFill="1" applyBorder="1" applyAlignment="1">
      <alignment horizontal="center" vertical="center"/>
    </xf>
    <xf numFmtId="44" fontId="46" fillId="4" borderId="5" xfId="2" applyFont="1" applyFill="1" applyBorder="1" applyAlignment="1">
      <alignment horizontal="center" vertical="center"/>
    </xf>
    <xf numFmtId="0" fontId="45" fillId="0" borderId="10" xfId="4" applyFont="1" applyBorder="1" applyAlignment="1">
      <alignment horizontal="center" vertical="center" wrapText="1"/>
    </xf>
    <xf numFmtId="0" fontId="45" fillId="0" borderId="9" xfId="4" applyFont="1" applyBorder="1" applyAlignment="1">
      <alignment horizontal="center" vertical="center" wrapText="1"/>
    </xf>
    <xf numFmtId="0" fontId="45" fillId="0" borderId="9" xfId="4" applyFont="1" applyBorder="1" applyAlignment="1">
      <alignment horizontal="center" vertical="center"/>
    </xf>
    <xf numFmtId="0" fontId="45" fillId="0" borderId="9" xfId="4" applyFont="1" applyBorder="1" applyAlignment="1">
      <alignment horizontal="left" vertical="center" wrapText="1"/>
    </xf>
    <xf numFmtId="2" fontId="45" fillId="0" borderId="9" xfId="4" applyNumberFormat="1" applyFont="1" applyBorder="1" applyAlignment="1">
      <alignment horizontal="right" vertical="center" wrapText="1"/>
    </xf>
    <xf numFmtId="44" fontId="45" fillId="0" borderId="9" xfId="3" applyNumberFormat="1" applyFont="1" applyBorder="1" applyAlignment="1" applyProtection="1">
      <alignment horizontal="right" vertical="center" wrapText="1"/>
      <protection locked="0"/>
    </xf>
    <xf numFmtId="44" fontId="45" fillId="25" borderId="9" xfId="2" applyFont="1" applyFill="1" applyBorder="1" applyAlignment="1">
      <alignment horizontal="right" vertical="center" wrapText="1"/>
    </xf>
    <xf numFmtId="44" fontId="45" fillId="25" borderId="11" xfId="2" applyFont="1" applyFill="1" applyBorder="1" applyAlignment="1">
      <alignment horizontal="center" vertical="center" wrapText="1"/>
    </xf>
    <xf numFmtId="43" fontId="45" fillId="0" borderId="9" xfId="1" applyFont="1" applyBorder="1" applyAlignment="1">
      <alignment horizontal="right" vertical="center" wrapText="1"/>
    </xf>
    <xf numFmtId="44" fontId="45" fillId="0" borderId="9" xfId="3" applyNumberFormat="1" applyFont="1" applyBorder="1" applyAlignment="1" applyProtection="1">
      <alignment horizontal="center" vertical="center" wrapText="1"/>
      <protection locked="0"/>
    </xf>
    <xf numFmtId="0" fontId="45" fillId="0" borderId="9" xfId="4" applyFont="1" applyBorder="1" applyAlignment="1">
      <alignment horizontal="left" vertical="center"/>
    </xf>
    <xf numFmtId="44" fontId="2" fillId="0" borderId="0" xfId="4" applyNumberFormat="1" applyFont="1" applyAlignment="1">
      <alignment vertical="center"/>
    </xf>
    <xf numFmtId="44" fontId="2" fillId="0" borderId="0" xfId="4" applyNumberFormat="1" applyFont="1" applyAlignment="1" applyProtection="1">
      <alignment vertical="center"/>
      <protection locked="0"/>
    </xf>
    <xf numFmtId="44" fontId="46" fillId="4" borderId="4" xfId="2" applyFont="1" applyFill="1" applyBorder="1" applyAlignment="1" applyProtection="1">
      <alignment horizontal="center" vertical="center"/>
      <protection locked="0"/>
    </xf>
    <xf numFmtId="0" fontId="42" fillId="0" borderId="0" xfId="4" applyFont="1" applyAlignment="1">
      <alignment vertical="center"/>
    </xf>
    <xf numFmtId="0" fontId="42" fillId="0" borderId="0" xfId="4" applyFont="1" applyAlignment="1" applyProtection="1">
      <alignment vertical="center"/>
      <protection locked="0"/>
    </xf>
    <xf numFmtId="44" fontId="43" fillId="3" borderId="4" xfId="2" applyFont="1" applyFill="1" applyBorder="1" applyAlignment="1" applyProtection="1">
      <alignment horizontal="center" vertical="center"/>
      <protection locked="0"/>
    </xf>
    <xf numFmtId="44" fontId="45" fillId="0" borderId="9" xfId="4" applyNumberFormat="1" applyFont="1" applyBorder="1" applyAlignment="1">
      <alignment horizontal="center" vertical="center" wrapText="1"/>
    </xf>
    <xf numFmtId="44" fontId="45" fillId="0" borderId="9" xfId="3" applyNumberFormat="1" applyFont="1" applyBorder="1" applyAlignment="1">
      <alignment horizontal="right" vertical="center" wrapText="1"/>
    </xf>
    <xf numFmtId="44" fontId="45" fillId="0" borderId="9" xfId="3" applyNumberFormat="1" applyFont="1" applyBorder="1" applyAlignment="1">
      <alignment horizontal="center" vertical="center" wrapText="1"/>
    </xf>
    <xf numFmtId="0" fontId="44" fillId="5" borderId="7" xfId="4" applyFont="1" applyFill="1" applyBorder="1" applyAlignment="1">
      <alignment horizontal="center" vertical="center"/>
    </xf>
    <xf numFmtId="44" fontId="44" fillId="5" borderId="7" xfId="2" applyFont="1" applyFill="1" applyBorder="1" applyAlignment="1">
      <alignment horizontal="center" vertical="center"/>
    </xf>
    <xf numFmtId="44" fontId="44" fillId="5" borderId="7" xfId="2" applyFont="1" applyFill="1" applyBorder="1" applyAlignment="1">
      <alignment horizontal="right" vertical="center"/>
    </xf>
    <xf numFmtId="44" fontId="44" fillId="5" borderId="8" xfId="2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2" fillId="2" borderId="6" xfId="4" applyFont="1" applyFill="1" applyBorder="1" applyAlignment="1">
      <alignment vertical="center"/>
    </xf>
    <xf numFmtId="44" fontId="2" fillId="2" borderId="8" xfId="2" applyFont="1" applyFill="1" applyBorder="1" applyAlignment="1">
      <alignment horizontal="left" vertical="center"/>
    </xf>
    <xf numFmtId="44" fontId="45" fillId="0" borderId="40" xfId="0" applyNumberFormat="1" applyFont="1" applyBorder="1" applyAlignment="1">
      <alignment horizontal="left" vertical="center"/>
    </xf>
    <xf numFmtId="174" fontId="48" fillId="0" borderId="42" xfId="0" applyNumberFormat="1" applyFont="1" applyBorder="1" applyAlignment="1" applyProtection="1">
      <alignment horizontal="center" vertical="center"/>
      <protection locked="0"/>
    </xf>
    <xf numFmtId="174" fontId="48" fillId="0" borderId="42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44" fontId="43" fillId="5" borderId="15" xfId="2" applyFont="1" applyFill="1" applyBorder="1" applyAlignment="1">
      <alignment horizontal="center" vertical="center" wrapText="1"/>
    </xf>
    <xf numFmtId="174" fontId="49" fillId="5" borderId="15" xfId="3" applyNumberFormat="1" applyFont="1" applyFill="1" applyBorder="1" applyAlignment="1">
      <alignment horizontal="center" vertical="center" wrapText="1"/>
    </xf>
    <xf numFmtId="9" fontId="45" fillId="0" borderId="0" xfId="3" applyFont="1" applyAlignment="1">
      <alignment horizontal="center"/>
    </xf>
    <xf numFmtId="166" fontId="50" fillId="0" borderId="0" xfId="0" applyNumberFormat="1" applyFont="1"/>
    <xf numFmtId="164" fontId="50" fillId="0" borderId="0" xfId="0" applyNumberFormat="1" applyFont="1"/>
    <xf numFmtId="43" fontId="46" fillId="4" borderId="4" xfId="1" applyFont="1" applyFill="1" applyBorder="1" applyAlignment="1">
      <alignment horizontal="center" vertical="center"/>
    </xf>
    <xf numFmtId="175" fontId="45" fillId="0" borderId="9" xfId="4" applyNumberFormat="1" applyFont="1" applyBorder="1" applyAlignment="1">
      <alignment horizontal="center" vertical="center"/>
    </xf>
    <xf numFmtId="44" fontId="45" fillId="26" borderId="9" xfId="3" applyNumberFormat="1" applyFont="1" applyFill="1" applyBorder="1" applyAlignment="1" applyProtection="1">
      <alignment horizontal="right" vertical="center" wrapText="1"/>
      <protection locked="0"/>
    </xf>
    <xf numFmtId="44" fontId="45" fillId="26" borderId="9" xfId="3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Fill="1" applyAlignment="1" applyProtection="1">
      <alignment horizontal="center"/>
    </xf>
    <xf numFmtId="0" fontId="45" fillId="0" borderId="0" xfId="0" applyFont="1" applyFill="1" applyAlignment="1" applyProtection="1">
      <alignment horizontal="center"/>
    </xf>
    <xf numFmtId="0" fontId="45" fillId="0" borderId="31" xfId="0" applyFont="1" applyBorder="1"/>
    <xf numFmtId="44" fontId="45" fillId="0" borderId="40" xfId="0" applyNumberFormat="1" applyFont="1" applyFill="1" applyBorder="1" applyAlignment="1">
      <alignment horizontal="left" vertical="center"/>
    </xf>
    <xf numFmtId="174" fontId="48" fillId="0" borderId="42" xfId="0" applyNumberFormat="1" applyFont="1" applyFill="1" applyBorder="1" applyAlignment="1">
      <alignment horizontal="center" vertical="center"/>
    </xf>
    <xf numFmtId="174" fontId="48" fillId="26" borderId="42" xfId="0" applyNumberFormat="1" applyFont="1" applyFill="1" applyBorder="1" applyAlignment="1" applyProtection="1">
      <alignment horizontal="center" vertical="center"/>
      <protection locked="0"/>
    </xf>
    <xf numFmtId="0" fontId="42" fillId="2" borderId="6" xfId="4" applyFont="1" applyFill="1" applyBorder="1" applyAlignment="1">
      <alignment horizontal="center" vertical="center"/>
    </xf>
    <xf numFmtId="0" fontId="42" fillId="2" borderId="7" xfId="4" applyFont="1" applyFill="1" applyBorder="1" applyAlignment="1">
      <alignment horizontal="center" vertical="center"/>
    </xf>
    <xf numFmtId="0" fontId="42" fillId="2" borderId="30" xfId="4" applyFont="1" applyFill="1" applyBorder="1" applyAlignment="1">
      <alignment horizontal="center" vertical="center"/>
    </xf>
    <xf numFmtId="0" fontId="42" fillId="2" borderId="31" xfId="4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top" wrapText="1"/>
    </xf>
    <xf numFmtId="0" fontId="37" fillId="2" borderId="31" xfId="0" applyFont="1" applyFill="1" applyBorder="1" applyAlignment="1">
      <alignment horizontal="center" vertical="top" wrapText="1"/>
    </xf>
    <xf numFmtId="0" fontId="37" fillId="2" borderId="0" xfId="0" applyFont="1" applyFill="1" applyAlignment="1">
      <alignment horizontal="center" wrapText="1"/>
    </xf>
    <xf numFmtId="0" fontId="2" fillId="2" borderId="63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31" xfId="4" applyFont="1" applyFill="1" applyBorder="1" applyAlignment="1">
      <alignment horizontal="left" vertical="center"/>
    </xf>
    <xf numFmtId="0" fontId="2" fillId="2" borderId="12" xfId="4" applyFont="1" applyFill="1" applyBorder="1" applyAlignment="1">
      <alignment horizontal="left" vertical="center"/>
    </xf>
    <xf numFmtId="0" fontId="38" fillId="26" borderId="0" xfId="0" applyFont="1" applyFill="1" applyAlignment="1" applyProtection="1">
      <alignment horizontal="center" vertical="center" wrapText="1"/>
      <protection locked="0"/>
    </xf>
    <xf numFmtId="0" fontId="37" fillId="26" borderId="0" xfId="0" applyFont="1" applyFill="1" applyAlignment="1" applyProtection="1">
      <alignment horizontal="center" vertical="center" wrapText="1"/>
      <protection locked="0"/>
    </xf>
    <xf numFmtId="0" fontId="37" fillId="26" borderId="31" xfId="0" applyFont="1" applyFill="1" applyBorder="1" applyAlignment="1" applyProtection="1">
      <alignment horizontal="center" vertical="center" wrapText="1"/>
      <protection locked="0"/>
    </xf>
    <xf numFmtId="0" fontId="44" fillId="5" borderId="4" xfId="4" applyFont="1" applyFill="1" applyBorder="1" applyAlignment="1">
      <alignment horizontal="left" vertical="center" wrapText="1"/>
    </xf>
    <xf numFmtId="0" fontId="44" fillId="5" borderId="5" xfId="4" applyFont="1" applyFill="1" applyBorder="1" applyAlignment="1">
      <alignment horizontal="left" vertical="center" wrapText="1"/>
    </xf>
    <xf numFmtId="0" fontId="39" fillId="26" borderId="0" xfId="0" applyFont="1" applyFill="1" applyAlignment="1" applyProtection="1">
      <alignment horizontal="left" wrapText="1"/>
      <protection locked="0"/>
    </xf>
    <xf numFmtId="0" fontId="51" fillId="26" borderId="31" xfId="0" applyFont="1" applyFill="1" applyBorder="1" applyAlignment="1" applyProtection="1">
      <alignment horizontal="left" vertical="top"/>
      <protection locked="0"/>
    </xf>
    <xf numFmtId="0" fontId="39" fillId="26" borderId="0" xfId="0" applyFont="1" applyFill="1" applyAlignment="1" applyProtection="1">
      <alignment horizontal="left" vertical="center" wrapText="1"/>
      <protection locked="0"/>
    </xf>
    <xf numFmtId="0" fontId="51" fillId="26" borderId="0" xfId="0" applyFont="1" applyFill="1" applyAlignment="1" applyProtection="1">
      <alignment horizontal="left" vertical="center" wrapText="1"/>
      <protection locked="0"/>
    </xf>
    <xf numFmtId="0" fontId="10" fillId="2" borderId="0" xfId="4" applyFont="1" applyFill="1" applyAlignment="1">
      <alignment horizontal="left" vertical="center" wrapText="1" indent="1"/>
    </xf>
    <xf numFmtId="0" fontId="10" fillId="2" borderId="0" xfId="4" applyFont="1" applyFill="1" applyAlignment="1">
      <alignment horizontal="left" vertical="center" inden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44" fontId="10" fillId="2" borderId="8" xfId="2" applyFont="1" applyFill="1" applyBorder="1" applyAlignment="1">
      <alignment horizontal="left" vertical="center" wrapText="1"/>
    </xf>
    <xf numFmtId="44" fontId="10" fillId="2" borderId="2" xfId="2" applyFont="1" applyFill="1" applyBorder="1" applyAlignment="1">
      <alignment horizontal="left" vertical="center" wrapText="1"/>
    </xf>
    <xf numFmtId="0" fontId="37" fillId="2" borderId="0" xfId="0" applyFont="1" applyFill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1" fontId="44" fillId="5" borderId="49" xfId="4" applyNumberFormat="1" applyFont="1" applyFill="1" applyBorder="1" applyAlignment="1">
      <alignment horizontal="center" vertical="center" wrapText="1"/>
    </xf>
    <xf numFmtId="1" fontId="44" fillId="5" borderId="0" xfId="4" applyNumberFormat="1" applyFont="1" applyFill="1" applyAlignment="1">
      <alignment horizontal="center" vertical="center"/>
    </xf>
    <xf numFmtId="1" fontId="44" fillId="5" borderId="35" xfId="4" applyNumberFormat="1" applyFont="1" applyFill="1" applyBorder="1" applyAlignment="1">
      <alignment horizontal="center" vertical="center"/>
    </xf>
    <xf numFmtId="1" fontId="44" fillId="5" borderId="44" xfId="4" applyNumberFormat="1" applyFont="1" applyFill="1" applyBorder="1" applyAlignment="1">
      <alignment horizontal="center" vertical="center"/>
    </xf>
    <xf numFmtId="1" fontId="43" fillId="5" borderId="37" xfId="4" applyNumberFormat="1" applyFont="1" applyFill="1" applyBorder="1" applyAlignment="1">
      <alignment horizontal="center" vertical="center"/>
    </xf>
    <xf numFmtId="0" fontId="45" fillId="0" borderId="41" xfId="0" applyFont="1" applyFill="1" applyBorder="1" applyAlignment="1">
      <alignment horizontal="center"/>
    </xf>
    <xf numFmtId="0" fontId="45" fillId="0" borderId="43" xfId="0" applyFont="1" applyFill="1" applyBorder="1" applyAlignment="1">
      <alignment horizontal="center"/>
    </xf>
    <xf numFmtId="0" fontId="45" fillId="0" borderId="39" xfId="0" applyFont="1" applyFill="1" applyBorder="1" applyAlignment="1">
      <alignment horizontal="center"/>
    </xf>
    <xf numFmtId="1" fontId="43" fillId="5" borderId="14" xfId="4" applyNumberFormat="1" applyFont="1" applyFill="1" applyBorder="1" applyAlignment="1">
      <alignment horizontal="right" vertical="center" wrapText="1"/>
    </xf>
    <xf numFmtId="1" fontId="43" fillId="5" borderId="15" xfId="4" applyNumberFormat="1" applyFont="1" applyFill="1" applyBorder="1" applyAlignment="1">
      <alignment horizontal="right" vertical="center" wrapText="1"/>
    </xf>
    <xf numFmtId="0" fontId="45" fillId="0" borderId="39" xfId="0" applyFont="1" applyBorder="1" applyAlignment="1">
      <alignment horizontal="center"/>
    </xf>
    <xf numFmtId="1" fontId="44" fillId="5" borderId="48" xfId="4" applyNumberFormat="1" applyFont="1" applyFill="1" applyBorder="1" applyAlignment="1">
      <alignment horizontal="center" vertical="center" wrapText="1"/>
    </xf>
    <xf numFmtId="1" fontId="44" fillId="5" borderId="48" xfId="4" applyNumberFormat="1" applyFont="1" applyFill="1" applyBorder="1" applyAlignment="1">
      <alignment horizontal="center" vertical="center"/>
    </xf>
    <xf numFmtId="1" fontId="44" fillId="5" borderId="50" xfId="4" applyNumberFormat="1" applyFont="1" applyFill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2" xfId="0" applyFont="1" applyBorder="1" applyAlignment="1">
      <alignment horizontal="left" vertical="center"/>
    </xf>
    <xf numFmtId="0" fontId="40" fillId="0" borderId="43" xfId="0" applyFont="1" applyBorder="1" applyAlignment="1">
      <alignment horizontal="left" vertical="center"/>
    </xf>
    <xf numFmtId="1" fontId="44" fillId="5" borderId="36" xfId="4" applyNumberFormat="1" applyFont="1" applyFill="1" applyBorder="1" applyAlignment="1">
      <alignment horizontal="center" vertical="center"/>
    </xf>
    <xf numFmtId="1" fontId="40" fillId="0" borderId="45" xfId="0" applyNumberFormat="1" applyFont="1" applyBorder="1" applyAlignment="1">
      <alignment horizontal="center" vertical="center"/>
    </xf>
    <xf numFmtId="0" fontId="40" fillId="0" borderId="38" xfId="0" applyFont="1" applyBorder="1" applyAlignment="1">
      <alignment horizontal="left" vertical="center"/>
    </xf>
    <xf numFmtId="0" fontId="40" fillId="0" borderId="39" xfId="0" applyFont="1" applyBorder="1" applyAlignment="1">
      <alignment horizontal="left" vertical="center"/>
    </xf>
    <xf numFmtId="1" fontId="40" fillId="0" borderId="46" xfId="0" applyNumberFormat="1" applyFont="1" applyBorder="1" applyAlignment="1">
      <alignment horizontal="center" vertical="center"/>
    </xf>
    <xf numFmtId="44" fontId="45" fillId="0" borderId="45" xfId="0" applyNumberFormat="1" applyFont="1" applyBorder="1" applyAlignment="1">
      <alignment horizontal="center" vertical="center"/>
    </xf>
    <xf numFmtId="44" fontId="45" fillId="0" borderId="46" xfId="0" applyNumberFormat="1" applyFont="1" applyBorder="1" applyAlignment="1">
      <alignment horizontal="center" vertical="center"/>
    </xf>
    <xf numFmtId="174" fontId="48" fillId="0" borderId="34" xfId="0" applyNumberFormat="1" applyFont="1" applyBorder="1" applyAlignment="1">
      <alignment horizontal="center" vertical="center"/>
    </xf>
    <xf numFmtId="174" fontId="48" fillId="0" borderId="47" xfId="0" applyNumberFormat="1" applyFont="1" applyBorder="1" applyAlignment="1">
      <alignment horizontal="center" vertical="center"/>
    </xf>
    <xf numFmtId="44" fontId="45" fillId="0" borderId="45" xfId="0" applyNumberFormat="1" applyFont="1" applyFill="1" applyBorder="1" applyAlignment="1">
      <alignment horizontal="center" vertical="center"/>
    </xf>
    <xf numFmtId="44" fontId="45" fillId="0" borderId="46" xfId="0" applyNumberFormat="1" applyFont="1" applyFill="1" applyBorder="1" applyAlignment="1">
      <alignment horizontal="center" vertical="center"/>
    </xf>
    <xf numFmtId="174" fontId="48" fillId="0" borderId="34" xfId="0" applyNumberFormat="1" applyFont="1" applyFill="1" applyBorder="1" applyAlignment="1">
      <alignment horizontal="center" vertical="center"/>
    </xf>
    <xf numFmtId="174" fontId="48" fillId="0" borderId="47" xfId="0" applyNumberFormat="1" applyFont="1" applyFill="1" applyBorder="1" applyAlignment="1">
      <alignment horizontal="center" vertical="center"/>
    </xf>
    <xf numFmtId="0" fontId="10" fillId="0" borderId="28" xfId="38" applyFont="1" applyBorder="1" applyAlignment="1">
      <alignment horizontal="left" vertical="center" wrapText="1"/>
    </xf>
    <xf numFmtId="49" fontId="10" fillId="23" borderId="28" xfId="38" applyNumberFormat="1" applyFont="1" applyFill="1" applyBorder="1" applyAlignment="1" applyProtection="1">
      <alignment horizontal="left" vertical="top" wrapText="1"/>
      <protection locked="0"/>
    </xf>
    <xf numFmtId="0" fontId="10" fillId="0" borderId="28" xfId="38" applyFont="1" applyBorder="1" applyAlignment="1">
      <alignment horizontal="center" vertical="center" wrapText="1"/>
    </xf>
    <xf numFmtId="0" fontId="10" fillId="0" borderId="25" xfId="38" applyFont="1" applyBorder="1" applyAlignment="1">
      <alignment horizontal="left" vertical="center" wrapText="1"/>
    </xf>
    <xf numFmtId="0" fontId="10" fillId="0" borderId="57" xfId="38" applyFont="1" applyBorder="1" applyAlignment="1">
      <alignment horizontal="left" vertical="center" wrapText="1"/>
    </xf>
    <xf numFmtId="0" fontId="10" fillId="0" borderId="58" xfId="38" applyFont="1" applyBorder="1" applyAlignment="1">
      <alignment horizontal="left" vertical="center" wrapText="1"/>
    </xf>
    <xf numFmtId="0" fontId="6" fillId="24" borderId="28" xfId="38" applyFont="1" applyFill="1" applyBorder="1" applyAlignment="1">
      <alignment horizontal="center" vertical="center" wrapText="1"/>
    </xf>
    <xf numFmtId="0" fontId="10" fillId="0" borderId="0" xfId="38" applyFont="1" applyAlignment="1">
      <alignment horizontal="center" vertical="center"/>
    </xf>
    <xf numFmtId="0" fontId="9" fillId="0" borderId="51" xfId="38" applyFont="1" applyBorder="1" applyAlignment="1">
      <alignment horizontal="center" vertical="center"/>
    </xf>
    <xf numFmtId="0" fontId="9" fillId="0" borderId="52" xfId="38" applyFont="1" applyBorder="1" applyAlignment="1">
      <alignment horizontal="center" vertical="center"/>
    </xf>
    <xf numFmtId="4" fontId="9" fillId="0" borderId="28" xfId="38" applyNumberFormat="1" applyFont="1" applyBorder="1" applyAlignment="1">
      <alignment horizontal="center" vertical="center" wrapText="1"/>
    </xf>
    <xf numFmtId="4" fontId="9" fillId="0" borderId="28" xfId="38" applyNumberFormat="1" applyFont="1" applyBorder="1" applyAlignment="1">
      <alignment horizontal="center" vertical="center"/>
    </xf>
    <xf numFmtId="0" fontId="9" fillId="0" borderId="28" xfId="38" applyFont="1" applyBorder="1" applyAlignment="1">
      <alignment horizontal="center"/>
    </xf>
    <xf numFmtId="0" fontId="6" fillId="5" borderId="59" xfId="38" applyFont="1" applyFill="1" applyBorder="1" applyAlignment="1">
      <alignment horizontal="center" vertical="center"/>
    </xf>
    <xf numFmtId="0" fontId="6" fillId="5" borderId="60" xfId="38" applyFont="1" applyFill="1" applyBorder="1" applyAlignment="1">
      <alignment horizontal="center" vertical="center"/>
    </xf>
    <xf numFmtId="0" fontId="6" fillId="5" borderId="61" xfId="38" applyFont="1" applyFill="1" applyBorder="1" applyAlignment="1">
      <alignment horizontal="center" vertical="center"/>
    </xf>
    <xf numFmtId="0" fontId="6" fillId="5" borderId="29" xfId="38" applyFont="1" applyFill="1" applyBorder="1" applyAlignment="1">
      <alignment horizontal="center" vertical="center"/>
    </xf>
    <xf numFmtId="0" fontId="6" fillId="5" borderId="27" xfId="38" applyFont="1" applyFill="1" applyBorder="1" applyAlignment="1">
      <alignment horizontal="center" vertical="center"/>
    </xf>
    <xf numFmtId="0" fontId="6" fillId="5" borderId="62" xfId="38" applyFont="1" applyFill="1" applyBorder="1" applyAlignment="1">
      <alignment horizontal="center" vertical="center"/>
    </xf>
    <xf numFmtId="0" fontId="36" fillId="0" borderId="30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2" fillId="0" borderId="0" xfId="38" applyFont="1" applyAlignment="1">
      <alignment horizontal="center" vertical="center"/>
    </xf>
    <xf numFmtId="0" fontId="30" fillId="0" borderId="0" xfId="38" applyFont="1" applyAlignment="1">
      <alignment horizontal="left" vertical="center" wrapText="1"/>
    </xf>
    <xf numFmtId="10" fontId="10" fillId="23" borderId="28" xfId="38" applyNumberFormat="1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168" fontId="10" fillId="22" borderId="29" xfId="37" applyFont="1" applyFill="1" applyBorder="1" applyAlignment="1" applyProtection="1">
      <alignment horizontal="left"/>
      <protection locked="0"/>
    </xf>
    <xf numFmtId="168" fontId="10" fillId="22" borderId="27" xfId="37" applyFont="1" applyFill="1" applyBorder="1" applyAlignment="1" applyProtection="1">
      <alignment horizontal="left"/>
      <protection locked="0"/>
    </xf>
    <xf numFmtId="168" fontId="10" fillId="22" borderId="26" xfId="37" applyFont="1" applyFill="1" applyBorder="1" applyAlignment="1" applyProtection="1">
      <alignment horizontal="left"/>
      <protection locked="0"/>
    </xf>
    <xf numFmtId="0" fontId="6" fillId="5" borderId="33" xfId="40" applyFont="1" applyFill="1" applyBorder="1" applyAlignment="1">
      <alignment horizontal="left" vertical="top"/>
    </xf>
    <xf numFmtId="0" fontId="6" fillId="5" borderId="7" xfId="40" applyFont="1" applyFill="1" applyBorder="1" applyAlignment="1">
      <alignment horizontal="left" vertical="top"/>
    </xf>
    <xf numFmtId="0" fontId="6" fillId="5" borderId="32" xfId="40" applyFont="1" applyFill="1" applyBorder="1" applyAlignment="1">
      <alignment horizontal="left" vertical="top"/>
    </xf>
    <xf numFmtId="0" fontId="10" fillId="0" borderId="28" xfId="38" applyFont="1" applyBorder="1" applyAlignment="1">
      <alignment horizontal="left"/>
    </xf>
    <xf numFmtId="10" fontId="10" fillId="23" borderId="28" xfId="38" applyNumberFormat="1" applyFont="1" applyFill="1" applyBorder="1" applyAlignment="1" applyProtection="1">
      <alignment horizontal="center"/>
      <protection locked="0"/>
    </xf>
    <xf numFmtId="0" fontId="10" fillId="0" borderId="28" xfId="38" applyFont="1" applyBorder="1" applyAlignment="1">
      <alignment wrapText="1"/>
    </xf>
    <xf numFmtId="4" fontId="6" fillId="5" borderId="53" xfId="38" applyNumberFormat="1" applyFont="1" applyFill="1" applyBorder="1" applyAlignment="1">
      <alignment horizontal="center" vertical="center" wrapText="1"/>
    </xf>
    <xf numFmtId="4" fontId="6" fillId="5" borderId="54" xfId="38" applyNumberFormat="1" applyFont="1" applyFill="1" applyBorder="1" applyAlignment="1">
      <alignment horizontal="center" vertical="center" wrapText="1"/>
    </xf>
    <xf numFmtId="0" fontId="6" fillId="5" borderId="55" xfId="38" applyFont="1" applyFill="1" applyBorder="1" applyAlignment="1">
      <alignment horizontal="center" vertical="center"/>
    </xf>
    <xf numFmtId="0" fontId="6" fillId="5" borderId="56" xfId="38" applyFont="1" applyFill="1" applyBorder="1" applyAlignment="1">
      <alignment horizontal="center" vertical="center"/>
    </xf>
    <xf numFmtId="0" fontId="38" fillId="0" borderId="3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wrapText="1"/>
    </xf>
    <xf numFmtId="0" fontId="51" fillId="0" borderId="0" xfId="0" applyFont="1" applyFill="1" applyBorder="1" applyAlignment="1" applyProtection="1">
      <alignment horizontal="left" vertical="center" wrapText="1"/>
    </xf>
    <xf numFmtId="0" fontId="51" fillId="0" borderId="0" xfId="0" applyFont="1" applyFill="1" applyBorder="1" applyAlignment="1" applyProtection="1">
      <alignment horizontal="left" vertical="top"/>
    </xf>
    <xf numFmtId="0" fontId="2" fillId="2" borderId="7" xfId="4" applyFont="1" applyFill="1" applyBorder="1" applyAlignment="1">
      <alignment horizontal="left" vertical="center" indent="1"/>
    </xf>
    <xf numFmtId="0" fontId="2" fillId="2" borderId="7" xfId="4" applyFont="1" applyFill="1" applyBorder="1" applyAlignment="1">
      <alignment vertical="center"/>
    </xf>
    <xf numFmtId="0" fontId="2" fillId="2" borderId="7" xfId="4" applyFont="1" applyFill="1" applyBorder="1" applyAlignment="1">
      <alignment horizontal="center" vertical="center"/>
    </xf>
    <xf numFmtId="2" fontId="2" fillId="2" borderId="7" xfId="4" applyNumberFormat="1" applyFont="1" applyFill="1" applyBorder="1" applyAlignment="1">
      <alignment horizontal="center" vertical="center"/>
    </xf>
    <xf numFmtId="44" fontId="2" fillId="2" borderId="7" xfId="2" applyFont="1" applyFill="1" applyBorder="1" applyAlignment="1">
      <alignment horizontal="center" vertical="center"/>
    </xf>
    <xf numFmtId="0" fontId="42" fillId="2" borderId="30" xfId="4" applyFont="1" applyFill="1" applyBorder="1" applyAlignment="1">
      <alignment vertical="center"/>
    </xf>
    <xf numFmtId="0" fontId="2" fillId="2" borderId="31" xfId="4" applyFont="1" applyFill="1" applyBorder="1" applyAlignment="1">
      <alignment horizontal="left" vertical="center" indent="1"/>
    </xf>
    <xf numFmtId="0" fontId="2" fillId="2" borderId="31" xfId="4" applyFont="1" applyFill="1" applyBorder="1" applyAlignment="1">
      <alignment vertical="center"/>
    </xf>
    <xf numFmtId="0" fontId="42" fillId="2" borderId="31" xfId="4" applyFont="1" applyFill="1" applyBorder="1" applyAlignment="1">
      <alignment horizontal="right" vertical="center"/>
    </xf>
    <xf numFmtId="10" fontId="2" fillId="2" borderId="31" xfId="3" applyNumberFormat="1" applyFont="1" applyFill="1" applyBorder="1" applyAlignment="1">
      <alignment horizontal="center" vertical="center"/>
    </xf>
    <xf numFmtId="44" fontId="2" fillId="2" borderId="31" xfId="2" applyFont="1" applyFill="1" applyBorder="1" applyAlignment="1">
      <alignment horizontal="center" vertical="center"/>
    </xf>
    <xf numFmtId="44" fontId="2" fillId="2" borderId="12" xfId="2" applyFont="1" applyFill="1" applyBorder="1" applyAlignment="1">
      <alignment horizontal="left" vertical="center"/>
    </xf>
    <xf numFmtId="0" fontId="38" fillId="0" borderId="0" xfId="0" applyFont="1" applyFill="1" applyBorder="1" applyAlignment="1" applyProtection="1">
      <alignment horizontal="center" vertical="center" wrapText="1"/>
      <protection locked="0"/>
    </xf>
  </cellXfs>
  <cellStyles count="58">
    <cellStyle name="20% - Ênfase1 2" xfId="7" xr:uid="{AA3D98B2-CA71-4296-92AB-28E353AD28FD}"/>
    <cellStyle name="20% - Ênfase2 2" xfId="8" xr:uid="{89AA8689-F337-4A62-98F3-907B666A1662}"/>
    <cellStyle name="20% - Ênfase3 2" xfId="9" xr:uid="{D5A9804B-68ED-4D03-BC63-FD19661A6D35}"/>
    <cellStyle name="20% - Ênfase4 2" xfId="10" xr:uid="{93B8820C-2F9E-4366-BE8B-625704FC3F2D}"/>
    <cellStyle name="20% - Ênfase5 2" xfId="11" xr:uid="{0B0106AB-F635-4AB3-A2A8-31E9CF6BC402}"/>
    <cellStyle name="20% - Ênfase6 2" xfId="12" xr:uid="{5B4562B8-3A79-47A4-B15A-13F21C11FD8B}"/>
    <cellStyle name="40% - Ênfase1 2" xfId="13" xr:uid="{994E4DBD-563B-47A1-8FEB-CE38278B1F76}"/>
    <cellStyle name="40% - Ênfase2 2" xfId="14" xr:uid="{C352D613-3486-462F-8E8E-132E732D0B59}"/>
    <cellStyle name="40% - Ênfase3 2" xfId="15" xr:uid="{E8507D9D-BB9A-492E-95D7-F1AB0D0AEE89}"/>
    <cellStyle name="40% - Ênfase4 2" xfId="16" xr:uid="{DD36A321-F4C5-4E68-994D-08ECCB9022C6}"/>
    <cellStyle name="40% - Ênfase5 2" xfId="17" xr:uid="{C773C669-7B9F-4AA0-A2E6-A0E94159DFA7}"/>
    <cellStyle name="40% - Ênfase6 2" xfId="18" xr:uid="{A68A2BC5-0C6C-4C4B-B158-9D0F1818082B}"/>
    <cellStyle name="60% - Ênfase1 2" xfId="19" xr:uid="{6789A147-4DFE-4400-8FB6-8A9A40793102}"/>
    <cellStyle name="60% - Ênfase2 2" xfId="20" xr:uid="{AA6779B5-5C41-4270-9C39-CA6515A14433}"/>
    <cellStyle name="60% - Ênfase3 2" xfId="21" xr:uid="{B1BC4F0B-F9C6-44B1-BBE1-00CFA5B7413B}"/>
    <cellStyle name="60% - Ênfase4 2" xfId="22" xr:uid="{77A757B6-896F-4088-A78D-88A9B4AA37F1}"/>
    <cellStyle name="60% - Ênfase5 2" xfId="23" xr:uid="{7336B331-9057-45BF-9E42-106C46BCA25B}"/>
    <cellStyle name="60% - Ênfase6 2" xfId="24" xr:uid="{54862C90-C77A-428C-AD18-B8DC79010D3B}"/>
    <cellStyle name="Bom 2" xfId="25" xr:uid="{E922C79A-F69B-4A97-BACA-85575DB74950}"/>
    <cellStyle name="Cálculo 2" xfId="26" xr:uid="{1A5DDFC4-61AA-459E-AFB4-B2A261589423}"/>
    <cellStyle name="Célula de Verificação 2" xfId="27" xr:uid="{D6D45ADE-6784-4DD1-BC3F-43AF836028C4}"/>
    <cellStyle name="Célula Vinculada 2" xfId="28" xr:uid="{305DCE73-84FF-4048-BA2A-D92A0D544B42}"/>
    <cellStyle name="Ênfase1 2" xfId="29" xr:uid="{50120BE6-FB45-439C-A636-F16EABACFA5A}"/>
    <cellStyle name="Ênfase2 2" xfId="30" xr:uid="{9D3E76EC-B041-40B7-B5DC-21FC2CD2CB59}"/>
    <cellStyle name="Ênfase3 2" xfId="31" xr:uid="{DD7343A7-7D27-4757-93EE-C4310D45F118}"/>
    <cellStyle name="Ênfase4 2" xfId="32" xr:uid="{19CF2BED-2234-4964-A71A-352A2BB41770}"/>
    <cellStyle name="Ênfase5 2" xfId="33" xr:uid="{B5F54CC0-8F77-4AEA-AB34-DD7AA6806417}"/>
    <cellStyle name="Ênfase6 2" xfId="34" xr:uid="{C8BE8148-38F6-4B4C-88EA-E332DF331050}"/>
    <cellStyle name="Entrada 2" xfId="35" xr:uid="{B6FB7E03-ED8D-4F53-BEB2-49A7A9DB7CB1}"/>
    <cellStyle name="Moeda" xfId="2" builtinId="4"/>
    <cellStyle name="Moeda 2" xfId="36" xr:uid="{D1480D36-8A38-42AB-A1C9-0D1FE7CF938C}"/>
    <cellStyle name="Moeda 3" xfId="6" xr:uid="{7A2CF34E-7966-4C90-9ED7-E3FABE858F5C}"/>
    <cellStyle name="Moeda 4" xfId="56" xr:uid="{309E2AC5-5F41-493C-914C-F93E5E5B0B09}"/>
    <cellStyle name="Moeda_Composicao BDI v2.1" xfId="37" xr:uid="{E9906E08-1FE7-4EF7-9307-F400F68313D7}"/>
    <cellStyle name="Normal" xfId="0" builtinId="0"/>
    <cellStyle name="Normal 2" xfId="38" xr:uid="{E62206E6-77F2-4C34-A50F-91DA9E16BEEC}"/>
    <cellStyle name="Normal 2 2" xfId="4" xr:uid="{0A8D88AA-5D30-45AF-94D8-A57E6C0F1C60}"/>
    <cellStyle name="Normal 3" xfId="39" xr:uid="{14F720CD-D329-469A-ADE8-1D1074E579B7}"/>
    <cellStyle name="Normal_FICHA DE VERIFICAÇÃO PRELIMINAR - Plano R" xfId="40" xr:uid="{C6D34F6F-C375-451E-83B7-A6021583A9BE}"/>
    <cellStyle name="Nota 2" xfId="41" xr:uid="{375DCF67-0704-4EB4-8A07-546C78EC00AE}"/>
    <cellStyle name="Porcentagem" xfId="3" builtinId="5"/>
    <cellStyle name="Porcentagem 2" xfId="43" xr:uid="{2281E85F-5A3F-4670-9F10-7A049602C779}"/>
    <cellStyle name="Porcentagem 2 2" xfId="5" xr:uid="{4B29E644-B7BF-4C9C-81F6-217D3B2F8F69}"/>
    <cellStyle name="Porcentagem 3" xfId="42" xr:uid="{1DAE09A9-840D-4E7C-8B33-086226D0211F}"/>
    <cellStyle name="Saída 2" xfId="44" xr:uid="{E8E036E2-FC9B-46AC-9B2C-787BBA6C4F12}"/>
    <cellStyle name="Texto de Aviso 2" xfId="45" xr:uid="{4BF22DFA-0E35-498B-9F3D-182BFCCD05C8}"/>
    <cellStyle name="Texto Explicativo 2" xfId="46" xr:uid="{A16C66BB-2499-447B-BC43-FF5E8EF06C9F}"/>
    <cellStyle name="Título 1 2" xfId="47" xr:uid="{FDCA8A55-CCCC-4BFA-ACF9-4F4E371C8101}"/>
    <cellStyle name="Título 2 2" xfId="48" xr:uid="{B4A3CB00-B070-4362-A953-0804C86BE86E}"/>
    <cellStyle name="Título 3 2" xfId="49" xr:uid="{E7E1448D-F557-484B-B33F-DA225722EB34}"/>
    <cellStyle name="Título 4 2" xfId="50" xr:uid="{CFFAEEA5-5E70-4282-A7E9-3A9D4E963ACE}"/>
    <cellStyle name="Título 5" xfId="51" xr:uid="{B171E036-88E9-4BCD-9194-F1F46A942787}"/>
    <cellStyle name="Total 2" xfId="52" xr:uid="{7951947A-CF59-4268-ACD9-9E1ABD21D97B}"/>
    <cellStyle name="Vírgula" xfId="1" builtinId="3"/>
    <cellStyle name="Vírgula 2" xfId="54" xr:uid="{729E0DA6-0415-4B96-96AD-98CE9F2E86DE}"/>
    <cellStyle name="Vírgula 2 2" xfId="55" xr:uid="{B82A595C-F5AC-40C0-A241-1A6D5571739E}"/>
    <cellStyle name="Vírgula 3" xfId="53" xr:uid="{A126A6DD-8BDE-4222-8522-3B3DE7651327}"/>
    <cellStyle name="Vírgula 4" xfId="57" xr:uid="{9F46B902-D1FA-44F1-958A-4B00F8D84C35}"/>
  </cellStyles>
  <dxfs count="13">
    <dxf>
      <font>
        <color theme="0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rgb="FF0053FA"/>
        </patternFill>
      </fill>
    </dxf>
    <dxf>
      <fill>
        <patternFill>
          <bgColor rgb="FF0053FA"/>
        </patternFill>
      </fill>
    </dxf>
    <dxf>
      <fill>
        <patternFill>
          <bgColor rgb="FF0053FA"/>
        </patternFill>
      </fill>
    </dxf>
    <dxf>
      <fill>
        <patternFill>
          <bgColor rgb="FF0053FA"/>
        </patternFill>
      </fill>
    </dxf>
    <dxf>
      <fill>
        <patternFill>
          <bgColor rgb="FF0053FA"/>
        </patternFill>
      </fill>
    </dxf>
    <dxf>
      <fill>
        <patternFill>
          <bgColor rgb="FF0053FA"/>
        </patternFill>
      </fill>
    </dxf>
    <dxf>
      <fill>
        <patternFill>
          <bgColor rgb="FF0053FA"/>
        </patternFill>
      </fill>
    </dxf>
    <dxf>
      <fill>
        <patternFill>
          <bgColor rgb="FF0053FA"/>
        </patternFill>
      </fill>
    </dxf>
    <dxf>
      <fill>
        <patternFill>
          <bgColor rgb="FF0053FA"/>
        </patternFill>
      </fill>
    </dxf>
    <dxf>
      <fill>
        <patternFill>
          <bgColor rgb="FF0053FA"/>
        </patternFill>
      </fill>
    </dxf>
  </dxfs>
  <tableStyles count="0" defaultTableStyle="TableStyleMedium2" defaultPivotStyle="PivotStyleLight16"/>
  <colors>
    <mruColors>
      <color rgb="FFEBF2FF"/>
      <color rgb="FF1E228C"/>
      <color rgb="FF0053FA"/>
      <color rgb="FFD9E6FF"/>
      <color rgb="FFCDDEFF"/>
      <color rgb="FFB3CCFF"/>
      <color rgb="FF646ADE"/>
      <color rgb="FF1D2287"/>
      <color rgb="FF93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121920</xdr:colOff>
      <xdr:row>11</xdr:row>
      <xdr:rowOff>129540</xdr:rowOff>
    </xdr:from>
    <xdr:to>
      <xdr:col>13</xdr:col>
      <xdr:colOff>129540</xdr:colOff>
      <xdr:row>32</xdr:row>
      <xdr:rowOff>129540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5185E972-92F9-87F9-30B6-A00D37316540}"/>
            </a:ext>
          </a:extLst>
        </xdr:cNvPr>
        <xdr:cNvSpPr txBox="1"/>
      </xdr:nvSpPr>
      <xdr:spPr>
        <a:xfrm>
          <a:off x="10629900" y="1889760"/>
          <a:ext cx="1836420" cy="1379220"/>
        </a:xfrm>
        <a:prstGeom prst="rect">
          <a:avLst/>
        </a:prstGeom>
        <a:solidFill>
          <a:srgbClr val="1E228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IMPORTANTE!</a:t>
          </a:r>
        </a:p>
        <a:p>
          <a:r>
            <a:rPr lang="pt-BR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PREENCHER TODOS OS CAMPOS EM AMARELO COM AS INFORMAÇÕES CORRESPONDENTES (IDENTIFICAÇÃO</a:t>
          </a:r>
          <a:r>
            <a:rPr lang="pt-BR" sz="11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E VALORES PROPOSTOS)</a:t>
          </a:r>
          <a:endParaRPr lang="pt-BR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260438</xdr:colOff>
      <xdr:row>1</xdr:row>
      <xdr:rowOff>0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09ADCAEA-ED5E-4C2B-88B3-018EE126A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670" t="2613" r="17867" b="88735"/>
        <a:stretch/>
      </xdr:blipFill>
      <xdr:spPr>
        <a:xfrm>
          <a:off x="175260" y="0"/>
          <a:ext cx="6577418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289560</xdr:colOff>
      <xdr:row>11</xdr:row>
      <xdr:rowOff>68580</xdr:rowOff>
    </xdr:from>
    <xdr:to>
      <xdr:col>33</xdr:col>
      <xdr:colOff>167640</xdr:colOff>
      <xdr:row>32</xdr:row>
      <xdr:rowOff>53340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9A940D6-3837-4A77-AC4B-75A8FA6833FE}"/>
            </a:ext>
          </a:extLst>
        </xdr:cNvPr>
        <xdr:cNvSpPr txBox="1"/>
      </xdr:nvSpPr>
      <xdr:spPr>
        <a:xfrm>
          <a:off x="13075920" y="2293620"/>
          <a:ext cx="2316480" cy="1242060"/>
        </a:xfrm>
        <a:prstGeom prst="rect">
          <a:avLst/>
        </a:prstGeom>
        <a:solidFill>
          <a:srgbClr val="1E228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IMPORTANTE!</a:t>
          </a:r>
          <a:br>
            <a:rPr lang="pt-BR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PREENCHER OS</a:t>
          </a:r>
          <a:r>
            <a:rPr lang="pt-BR" sz="11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CAMPOSEM AMARELO REFERENTE ÀS PORCENTAGENS DOS VALORES PROPOSTOS PARA O ANDAMENTO DE CADA ETAPA DA OBRA</a:t>
          </a:r>
          <a:endParaRPr lang="pt-BR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579120</xdr:colOff>
      <xdr:row>35</xdr:row>
      <xdr:rowOff>60960</xdr:rowOff>
    </xdr:from>
    <xdr:ext cx="3296736" cy="3524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F797A850-9BAD-48BF-9242-A3C13F43541C}"/>
                </a:ext>
              </a:extLst>
            </xdr:cNvPr>
            <xdr:cNvSpPr txBox="1"/>
          </xdr:nvSpPr>
          <xdr:spPr>
            <a:xfrm>
              <a:off x="2164080" y="5676900"/>
              <a:ext cx="3296736" cy="35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 panose="02040503050406030204" pitchFamily="18" charset="0"/>
                      </a:rPr>
                      <m:t>𝑩𝑫𝑰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𝑨𝑪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𝑺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𝑹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𝑮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)∙(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𝑫𝑭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)∙(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𝑳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𝑪𝑷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𝑰𝑺𝑺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𝑪𝑹𝑷𝑩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pt-BR" sz="1100" b="1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𝟏</m:t>
                    </m:r>
                  </m:oMath>
                </m:oMathPara>
              </a14:m>
              <a:endParaRPr lang="pt-BR" sz="1100" b="1">
                <a:latin typeface="Gotham" pitchFamily="50" charset="0"/>
                <a:cs typeface="Gotham" pitchFamily="50" charset="0"/>
              </a:endParaRPr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F797A850-9BAD-48BF-9242-A3C13F43541C}"/>
                </a:ext>
              </a:extLst>
            </xdr:cNvPr>
            <xdr:cNvSpPr txBox="1"/>
          </xdr:nvSpPr>
          <xdr:spPr>
            <a:xfrm>
              <a:off x="2164080" y="5676900"/>
              <a:ext cx="3296736" cy="3524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1" i="0">
                  <a:latin typeface="Cambria Math" panose="02040503050406030204" pitchFamily="18" charset="0"/>
                </a:rPr>
                <a:t>𝑩𝑫𝑰=((𝟏+𝑨𝑪+𝑺+𝑹+𝑮)∙(</a:t>
              </a:r>
              <a:r>
                <a:rPr lang="pt-BR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𝟏+𝑫𝑭)∙(𝟏+𝑳))/(</a:t>
              </a:r>
              <a:r>
                <a:rPr lang="pt-BR" sz="1100" b="1" i="0">
                  <a:latin typeface="Cambria Math" panose="02040503050406030204" pitchFamily="18" charset="0"/>
                </a:rPr>
                <a:t>(𝟏−𝑪𝑷−𝑰𝑺𝑺−𝑪𝑹𝑷𝑩))−𝟏</a:t>
              </a:r>
              <a:endParaRPr lang="pt-BR" sz="1100" b="1">
                <a:latin typeface="Gotham" pitchFamily="50" charset="0"/>
                <a:cs typeface="Gotham" pitchFamily="50" charset="0"/>
              </a:endParaRPr>
            </a:p>
          </xdr:txBody>
        </xdr:sp>
      </mc:Fallback>
    </mc:AlternateContent>
    <xdr:clientData/>
  </xdr:oneCellAnchor>
  <xdr:twoCellAnchor editAs="oneCell">
    <xdr:from>
      <xdr:col>8</xdr:col>
      <xdr:colOff>220979</xdr:colOff>
      <xdr:row>0</xdr:row>
      <xdr:rowOff>0</xdr:rowOff>
    </xdr:from>
    <xdr:to>
      <xdr:col>18</xdr:col>
      <xdr:colOff>698932</xdr:colOff>
      <xdr:row>1</xdr:row>
      <xdr:rowOff>0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B3A7252A-9212-4019-8B6B-5050EBE151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670" t="2613" r="17867" b="88735"/>
        <a:stretch/>
      </xdr:blipFill>
      <xdr:spPr>
        <a:xfrm>
          <a:off x="220979" y="0"/>
          <a:ext cx="7015913" cy="1219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B4E0-58FD-45A8-816E-9BD6AA79BA74}">
  <sheetPr codeName="Planilha1">
    <pageSetUpPr fitToPage="1"/>
  </sheetPr>
  <dimension ref="A1:J214"/>
  <sheetViews>
    <sheetView tabSelected="1" zoomScaleNormal="100" workbookViewId="0">
      <pane ySplit="11" topLeftCell="A12" activePane="bottomLeft" state="frozen"/>
      <selection pane="bottomLeft" activeCell="E1" sqref="E1:G2"/>
    </sheetView>
  </sheetViews>
  <sheetFormatPr defaultColWidth="8.88671875" defaultRowHeight="13.8" x14ac:dyDescent="0.25"/>
  <cols>
    <col min="1" max="1" width="2.5546875" style="104" customWidth="1"/>
    <col min="2" max="2" width="6.109375" style="103" customWidth="1"/>
    <col min="3" max="3" width="9.21875" style="103" customWidth="1"/>
    <col min="4" max="4" width="11.109375" style="103" customWidth="1"/>
    <col min="5" max="5" width="61.44140625" style="103" customWidth="1"/>
    <col min="6" max="6" width="6" style="103" bestFit="1" customWidth="1"/>
    <col min="7" max="7" width="11.109375" style="103" customWidth="1"/>
    <col min="8" max="8" width="13.33203125" style="103" customWidth="1"/>
    <col min="9" max="9" width="13" style="103" customWidth="1"/>
    <col min="10" max="10" width="19.33203125" style="103" customWidth="1"/>
    <col min="11" max="16384" width="8.88671875" style="103"/>
  </cols>
  <sheetData>
    <row r="1" spans="1:10" ht="15" customHeight="1" x14ac:dyDescent="0.25">
      <c r="A1" s="102"/>
      <c r="B1" s="203" t="s">
        <v>410</v>
      </c>
      <c r="C1" s="204"/>
      <c r="D1" s="204"/>
      <c r="E1" s="210" t="s">
        <v>411</v>
      </c>
      <c r="F1" s="210"/>
      <c r="G1" s="210"/>
      <c r="H1" s="198" t="s">
        <v>413</v>
      </c>
      <c r="I1" s="198"/>
      <c r="J1" s="198"/>
    </row>
    <row r="2" spans="1:10" ht="17.399999999999999" customHeight="1" x14ac:dyDescent="0.25">
      <c r="B2" s="204"/>
      <c r="C2" s="204"/>
      <c r="D2" s="204"/>
      <c r="E2" s="210"/>
      <c r="F2" s="210"/>
      <c r="G2" s="210"/>
      <c r="H2" s="198"/>
      <c r="I2" s="198"/>
      <c r="J2" s="198"/>
    </row>
    <row r="3" spans="1:10" ht="21" x14ac:dyDescent="0.4">
      <c r="B3" s="204"/>
      <c r="C3" s="204"/>
      <c r="D3" s="204"/>
      <c r="E3" s="208" t="s">
        <v>412</v>
      </c>
      <c r="F3" s="208"/>
      <c r="G3" s="208"/>
      <c r="H3" s="198" t="s">
        <v>403</v>
      </c>
      <c r="I3" s="198"/>
      <c r="J3" s="198"/>
    </row>
    <row r="4" spans="1:10" ht="18" customHeight="1" x14ac:dyDescent="0.25">
      <c r="B4" s="204"/>
      <c r="C4" s="204"/>
      <c r="D4" s="204"/>
      <c r="E4" s="211" t="s">
        <v>408</v>
      </c>
      <c r="F4" s="211"/>
      <c r="G4" s="211"/>
      <c r="H4" s="198"/>
      <c r="I4" s="198"/>
      <c r="J4" s="198"/>
    </row>
    <row r="5" spans="1:10" ht="15" customHeight="1" x14ac:dyDescent="0.25">
      <c r="B5" s="204"/>
      <c r="C5" s="204"/>
      <c r="D5" s="204"/>
      <c r="E5" s="211"/>
      <c r="F5" s="211"/>
      <c r="G5" s="211"/>
      <c r="H5" s="196" t="s">
        <v>404</v>
      </c>
      <c r="I5" s="196"/>
      <c r="J5" s="196"/>
    </row>
    <row r="6" spans="1:10" ht="15" customHeight="1" x14ac:dyDescent="0.25">
      <c r="B6" s="205"/>
      <c r="C6" s="205"/>
      <c r="D6" s="205"/>
      <c r="E6" s="209" t="s">
        <v>409</v>
      </c>
      <c r="F6" s="209"/>
      <c r="G6" s="209"/>
      <c r="H6" s="197"/>
      <c r="I6" s="197"/>
      <c r="J6" s="197"/>
    </row>
    <row r="7" spans="1:10" s="109" customFormat="1" ht="13.2" x14ac:dyDescent="0.3">
      <c r="A7" s="105"/>
      <c r="B7" s="192" t="s">
        <v>15</v>
      </c>
      <c r="C7" s="193"/>
      <c r="D7" s="199" t="s">
        <v>405</v>
      </c>
      <c r="E7" s="199"/>
      <c r="F7" s="199"/>
      <c r="G7" s="200"/>
      <c r="H7" s="106" t="s">
        <v>6</v>
      </c>
      <c r="I7" s="107">
        <f ca="1">TODAY()</f>
        <v>45713</v>
      </c>
      <c r="J7" s="108"/>
    </row>
    <row r="8" spans="1:10" s="109" customFormat="1" ht="13.2" x14ac:dyDescent="0.3">
      <c r="A8" s="105"/>
      <c r="B8" s="194" t="s">
        <v>16</v>
      </c>
      <c r="C8" s="195"/>
      <c r="D8" s="201" t="s">
        <v>406</v>
      </c>
      <c r="E8" s="201"/>
      <c r="F8" s="201"/>
      <c r="G8" s="202"/>
      <c r="H8" s="110" t="s">
        <v>5</v>
      </c>
      <c r="I8" s="111">
        <f ca="1">BDI!S30</f>
        <v>0.20760000000000001</v>
      </c>
      <c r="J8" s="112"/>
    </row>
    <row r="9" spans="1:10" s="109" customFormat="1" ht="3" customHeight="1" x14ac:dyDescent="0.3">
      <c r="A9" s="105"/>
      <c r="B9" s="113"/>
      <c r="C9" s="114"/>
      <c r="D9" s="114"/>
      <c r="E9" s="114"/>
      <c r="F9" s="115"/>
      <c r="G9" s="116"/>
      <c r="H9" s="116"/>
      <c r="I9" s="116"/>
      <c r="J9" s="117"/>
    </row>
    <row r="10" spans="1:10" s="109" customFormat="1" ht="13.2" x14ac:dyDescent="0.3">
      <c r="A10" s="118"/>
      <c r="B10" s="119" t="s">
        <v>0</v>
      </c>
      <c r="C10" s="120" t="s">
        <v>1</v>
      </c>
      <c r="D10" s="120" t="s">
        <v>2</v>
      </c>
      <c r="E10" s="120" t="s">
        <v>3</v>
      </c>
      <c r="F10" s="120" t="s">
        <v>23</v>
      </c>
      <c r="G10" s="121" t="s">
        <v>24</v>
      </c>
      <c r="H10" s="121" t="s">
        <v>4</v>
      </c>
      <c r="I10" s="122" t="s">
        <v>28</v>
      </c>
      <c r="J10" s="123" t="s">
        <v>316</v>
      </c>
    </row>
    <row r="11" spans="1:10" s="109" customFormat="1" ht="3" customHeight="1" x14ac:dyDescent="0.3">
      <c r="A11" s="105"/>
      <c r="B11" s="124"/>
      <c r="C11" s="125"/>
      <c r="D11" s="125"/>
      <c r="E11" s="125"/>
      <c r="F11" s="125"/>
      <c r="G11" s="125"/>
      <c r="H11" s="125"/>
      <c r="I11" s="125"/>
      <c r="J11" s="126"/>
    </row>
    <row r="12" spans="1:10" s="130" customFormat="1" ht="26.4" customHeight="1" x14ac:dyDescent="0.25">
      <c r="A12" s="105"/>
      <c r="B12" s="127"/>
      <c r="C12" s="128"/>
      <c r="D12" s="129"/>
      <c r="E12" s="206" t="str">
        <f>D7</f>
        <v>2ª ETAPA OBRAS DE INFRAESTRUTURA DO LOTEAMENTO SOCIAL "JARDIM CRUZEIRO"</v>
      </c>
      <c r="F12" s="206"/>
      <c r="G12" s="206"/>
      <c r="H12" s="206"/>
      <c r="I12" s="206"/>
      <c r="J12" s="207"/>
    </row>
    <row r="13" spans="1:10" s="130" customFormat="1" ht="13.2" x14ac:dyDescent="0.25">
      <c r="A13" s="105"/>
      <c r="B13" s="131">
        <v>1</v>
      </c>
      <c r="C13" s="132"/>
      <c r="D13" s="133"/>
      <c r="E13" s="133" t="s">
        <v>263</v>
      </c>
      <c r="F13" s="134"/>
      <c r="G13" s="135"/>
      <c r="H13" s="135"/>
      <c r="I13" s="136"/>
      <c r="J13" s="137">
        <f ca="1">SUM(J14,J22)</f>
        <v>0</v>
      </c>
    </row>
    <row r="14" spans="1:10" s="130" customFormat="1" ht="13.2" x14ac:dyDescent="0.25">
      <c r="A14" s="105"/>
      <c r="B14" s="138" t="s">
        <v>7</v>
      </c>
      <c r="C14" s="139"/>
      <c r="D14" s="140"/>
      <c r="E14" s="140" t="s">
        <v>317</v>
      </c>
      <c r="F14" s="141"/>
      <c r="G14" s="142"/>
      <c r="H14" s="142"/>
      <c r="I14" s="143"/>
      <c r="J14" s="144">
        <f ca="1">SUM(J15:J20)</f>
        <v>0</v>
      </c>
    </row>
    <row r="15" spans="1:10" s="130" customFormat="1" ht="13.2" x14ac:dyDescent="0.25">
      <c r="A15" s="105"/>
      <c r="B15" s="145" t="s">
        <v>18</v>
      </c>
      <c r="C15" s="146" t="s">
        <v>320</v>
      </c>
      <c r="D15" s="147" t="s">
        <v>321</v>
      </c>
      <c r="E15" s="148" t="s">
        <v>322</v>
      </c>
      <c r="F15" s="146" t="s">
        <v>262</v>
      </c>
      <c r="G15" s="149">
        <v>13.5</v>
      </c>
      <c r="H15" s="184"/>
      <c r="I15" s="151">
        <f ca="1">TRUNC(H15*(1+$I$8),2)</f>
        <v>0</v>
      </c>
      <c r="J15" s="152">
        <f ca="1">TRUNC(I15*G15,2)</f>
        <v>0</v>
      </c>
    </row>
    <row r="16" spans="1:10" s="130" customFormat="1" ht="13.2" hidden="1" x14ac:dyDescent="0.25">
      <c r="A16" s="105"/>
      <c r="B16" s="145" t="s">
        <v>20</v>
      </c>
      <c r="C16" s="146"/>
      <c r="D16" s="147"/>
      <c r="E16" s="148"/>
      <c r="F16" s="146"/>
      <c r="G16" s="153"/>
      <c r="H16" s="154"/>
      <c r="I16" s="151">
        <f t="shared" ref="I16:I20" ca="1" si="0">TRUNC(H16*(1+$I$8),2)</f>
        <v>0</v>
      </c>
      <c r="J16" s="152">
        <f t="shared" ref="J16:J20" ca="1" si="1">TRUNC(I16*G16,2)</f>
        <v>0</v>
      </c>
    </row>
    <row r="17" spans="1:10" s="130" customFormat="1" ht="13.2" hidden="1" x14ac:dyDescent="0.25">
      <c r="A17" s="105"/>
      <c r="B17" s="145" t="s">
        <v>139</v>
      </c>
      <c r="C17" s="146"/>
      <c r="D17" s="147"/>
      <c r="E17" s="155"/>
      <c r="F17" s="146"/>
      <c r="G17" s="153"/>
      <c r="H17" s="154"/>
      <c r="I17" s="151">
        <f t="shared" ca="1" si="0"/>
        <v>0</v>
      </c>
      <c r="J17" s="152">
        <f t="shared" ca="1" si="1"/>
        <v>0</v>
      </c>
    </row>
    <row r="18" spans="1:10" s="130" customFormat="1" ht="13.2" hidden="1" x14ac:dyDescent="0.25">
      <c r="A18" s="105"/>
      <c r="B18" s="145" t="s">
        <v>140</v>
      </c>
      <c r="C18" s="146"/>
      <c r="D18" s="147"/>
      <c r="E18" s="155"/>
      <c r="F18" s="146"/>
      <c r="G18" s="153"/>
      <c r="H18" s="154"/>
      <c r="I18" s="151">
        <f t="shared" ca="1" si="0"/>
        <v>0</v>
      </c>
      <c r="J18" s="152">
        <f t="shared" ca="1" si="1"/>
        <v>0</v>
      </c>
    </row>
    <row r="19" spans="1:10" s="130" customFormat="1" ht="13.2" hidden="1" x14ac:dyDescent="0.25">
      <c r="A19" s="105"/>
      <c r="B19" s="145" t="s">
        <v>141</v>
      </c>
      <c r="C19" s="146"/>
      <c r="D19" s="147"/>
      <c r="E19" s="155"/>
      <c r="F19" s="146"/>
      <c r="G19" s="153"/>
      <c r="H19" s="154"/>
      <c r="I19" s="151">
        <f t="shared" ca="1" si="0"/>
        <v>0</v>
      </c>
      <c r="J19" s="152">
        <f t="shared" ca="1" si="1"/>
        <v>0</v>
      </c>
    </row>
    <row r="20" spans="1:10" s="130" customFormat="1" ht="13.2" hidden="1" x14ac:dyDescent="0.25">
      <c r="A20" s="105"/>
      <c r="B20" s="145" t="s">
        <v>142</v>
      </c>
      <c r="C20" s="146"/>
      <c r="D20" s="147"/>
      <c r="E20" s="155"/>
      <c r="F20" s="146"/>
      <c r="G20" s="149"/>
      <c r="H20" s="150"/>
      <c r="I20" s="151">
        <f t="shared" ca="1" si="0"/>
        <v>0</v>
      </c>
      <c r="J20" s="152">
        <f t="shared" ca="1" si="1"/>
        <v>0</v>
      </c>
    </row>
    <row r="21" spans="1:10" s="130" customFormat="1" ht="13.2" hidden="1" x14ac:dyDescent="0.25">
      <c r="A21" s="105"/>
      <c r="B21" s="156"/>
      <c r="C21" s="156"/>
      <c r="D21" s="156"/>
      <c r="E21" s="156"/>
      <c r="F21" s="156"/>
      <c r="G21" s="156"/>
      <c r="H21" s="157"/>
      <c r="I21" s="156"/>
      <c r="J21" s="156"/>
    </row>
    <row r="22" spans="1:10" s="130" customFormat="1" ht="13.2" hidden="1" x14ac:dyDescent="0.25">
      <c r="A22" s="105"/>
      <c r="B22" s="138" t="s">
        <v>136</v>
      </c>
      <c r="C22" s="139"/>
      <c r="D22" s="140"/>
      <c r="E22" s="140"/>
      <c r="F22" s="141"/>
      <c r="G22" s="142"/>
      <c r="H22" s="158"/>
      <c r="I22" s="143"/>
      <c r="J22" s="144">
        <f ca="1">SUM(J23:J28)</f>
        <v>0</v>
      </c>
    </row>
    <row r="23" spans="1:10" s="130" customFormat="1" ht="13.2" hidden="1" x14ac:dyDescent="0.25">
      <c r="A23" s="105"/>
      <c r="B23" s="145" t="s">
        <v>137</v>
      </c>
      <c r="C23" s="146"/>
      <c r="D23" s="147"/>
      <c r="E23" s="148"/>
      <c r="F23" s="146"/>
      <c r="G23" s="153"/>
      <c r="H23" s="154"/>
      <c r="I23" s="151">
        <f t="shared" ref="I23:I28" ca="1" si="2">TRUNC(H23*(1+$I$8),2)</f>
        <v>0</v>
      </c>
      <c r="J23" s="152">
        <f t="shared" ref="J23:J28" ca="1" si="3">TRUNC(I23*G23,2)</f>
        <v>0</v>
      </c>
    </row>
    <row r="24" spans="1:10" s="130" customFormat="1" ht="13.2" hidden="1" x14ac:dyDescent="0.25">
      <c r="A24" s="105"/>
      <c r="B24" s="145" t="s">
        <v>138</v>
      </c>
      <c r="C24" s="146"/>
      <c r="D24" s="147"/>
      <c r="E24" s="148"/>
      <c r="F24" s="146"/>
      <c r="G24" s="153"/>
      <c r="H24" s="154"/>
      <c r="I24" s="151">
        <f t="shared" ca="1" si="2"/>
        <v>0</v>
      </c>
      <c r="J24" s="152">
        <f t="shared" ca="1" si="3"/>
        <v>0</v>
      </c>
    </row>
    <row r="25" spans="1:10" s="130" customFormat="1" ht="13.2" hidden="1" x14ac:dyDescent="0.25">
      <c r="A25" s="105"/>
      <c r="B25" s="145" t="s">
        <v>143</v>
      </c>
      <c r="C25" s="146"/>
      <c r="D25" s="147"/>
      <c r="E25" s="155"/>
      <c r="F25" s="146"/>
      <c r="G25" s="153"/>
      <c r="H25" s="154"/>
      <c r="I25" s="151">
        <f t="shared" ca="1" si="2"/>
        <v>0</v>
      </c>
      <c r="J25" s="152">
        <f t="shared" ca="1" si="3"/>
        <v>0</v>
      </c>
    </row>
    <row r="26" spans="1:10" s="130" customFormat="1" ht="13.2" hidden="1" x14ac:dyDescent="0.25">
      <c r="A26" s="105"/>
      <c r="B26" s="145" t="s">
        <v>144</v>
      </c>
      <c r="C26" s="146"/>
      <c r="D26" s="147"/>
      <c r="E26" s="155"/>
      <c r="F26" s="146"/>
      <c r="G26" s="153"/>
      <c r="H26" s="154"/>
      <c r="I26" s="151">
        <f t="shared" ca="1" si="2"/>
        <v>0</v>
      </c>
      <c r="J26" s="152">
        <f t="shared" ca="1" si="3"/>
        <v>0</v>
      </c>
    </row>
    <row r="27" spans="1:10" s="130" customFormat="1" ht="13.2" hidden="1" x14ac:dyDescent="0.25">
      <c r="A27" s="105"/>
      <c r="B27" s="145" t="s">
        <v>145</v>
      </c>
      <c r="C27" s="146"/>
      <c r="D27" s="147"/>
      <c r="E27" s="155"/>
      <c r="F27" s="146"/>
      <c r="G27" s="153"/>
      <c r="H27" s="154"/>
      <c r="I27" s="151">
        <f t="shared" ca="1" si="2"/>
        <v>0</v>
      </c>
      <c r="J27" s="152">
        <f t="shared" ca="1" si="3"/>
        <v>0</v>
      </c>
    </row>
    <row r="28" spans="1:10" s="130" customFormat="1" ht="13.2" hidden="1" x14ac:dyDescent="0.25">
      <c r="A28" s="105"/>
      <c r="B28" s="145" t="s">
        <v>146</v>
      </c>
      <c r="C28" s="146"/>
      <c r="D28" s="147"/>
      <c r="E28" s="155"/>
      <c r="F28" s="146"/>
      <c r="G28" s="153"/>
      <c r="H28" s="154"/>
      <c r="I28" s="151">
        <f t="shared" ca="1" si="2"/>
        <v>0</v>
      </c>
      <c r="J28" s="152">
        <f t="shared" ca="1" si="3"/>
        <v>0</v>
      </c>
    </row>
    <row r="29" spans="1:10" s="109" customFormat="1" ht="3" customHeight="1" x14ac:dyDescent="0.3">
      <c r="A29" s="105"/>
      <c r="B29" s="159"/>
      <c r="C29" s="159"/>
      <c r="D29" s="159"/>
      <c r="E29" s="159"/>
      <c r="F29" s="159"/>
      <c r="G29" s="159"/>
      <c r="H29" s="160"/>
      <c r="I29" s="159"/>
      <c r="J29" s="159"/>
    </row>
    <row r="30" spans="1:10" s="130" customFormat="1" ht="13.2" x14ac:dyDescent="0.25">
      <c r="A30" s="105"/>
      <c r="B30" s="131">
        <v>2</v>
      </c>
      <c r="C30" s="132"/>
      <c r="D30" s="133"/>
      <c r="E30" s="133" t="s">
        <v>323</v>
      </c>
      <c r="F30" s="134"/>
      <c r="G30" s="135"/>
      <c r="H30" s="161"/>
      <c r="I30" s="136"/>
      <c r="J30" s="137">
        <f ca="1">SUM(J31,J40)</f>
        <v>0</v>
      </c>
    </row>
    <row r="31" spans="1:10" s="130" customFormat="1" ht="13.2" x14ac:dyDescent="0.25">
      <c r="A31" s="104"/>
      <c r="B31" s="138" t="s">
        <v>8</v>
      </c>
      <c r="C31" s="139"/>
      <c r="D31" s="140"/>
      <c r="E31" s="140" t="s">
        <v>324</v>
      </c>
      <c r="F31" s="141"/>
      <c r="G31" s="182"/>
      <c r="H31" s="158"/>
      <c r="I31" s="142"/>
      <c r="J31" s="144">
        <f ca="1">SUM(J32:J38)</f>
        <v>0</v>
      </c>
    </row>
    <row r="32" spans="1:10" s="130" customFormat="1" ht="13.2" x14ac:dyDescent="0.25">
      <c r="A32" s="104"/>
      <c r="B32" s="145" t="s">
        <v>10</v>
      </c>
      <c r="C32" s="146" t="s">
        <v>320</v>
      </c>
      <c r="D32" s="147" t="s">
        <v>325</v>
      </c>
      <c r="E32" s="148" t="s">
        <v>326</v>
      </c>
      <c r="F32" s="146" t="s">
        <v>265</v>
      </c>
      <c r="G32" s="153">
        <v>164</v>
      </c>
      <c r="H32" s="185"/>
      <c r="I32" s="151">
        <f t="shared" ref="I32:I38" ca="1" si="4">TRUNC(H32*(1+$I$8),2)</f>
        <v>0</v>
      </c>
      <c r="J32" s="152">
        <f t="shared" ref="J32:J38" ca="1" si="5">TRUNC(I32*G32,2)</f>
        <v>0</v>
      </c>
    </row>
    <row r="33" spans="1:10" s="130" customFormat="1" ht="13.2" x14ac:dyDescent="0.25">
      <c r="A33" s="104"/>
      <c r="B33" s="145" t="s">
        <v>11</v>
      </c>
      <c r="C33" s="146" t="s">
        <v>320</v>
      </c>
      <c r="D33" s="147" t="s">
        <v>327</v>
      </c>
      <c r="E33" s="148" t="s">
        <v>328</v>
      </c>
      <c r="F33" s="146" t="s">
        <v>267</v>
      </c>
      <c r="G33" s="153">
        <v>295.2</v>
      </c>
      <c r="H33" s="185"/>
      <c r="I33" s="151">
        <f t="shared" ca="1" si="4"/>
        <v>0</v>
      </c>
      <c r="J33" s="152">
        <f t="shared" ca="1" si="5"/>
        <v>0</v>
      </c>
    </row>
    <row r="34" spans="1:10" s="130" customFormat="1" ht="13.2" x14ac:dyDescent="0.25">
      <c r="A34" s="104"/>
      <c r="B34" s="145" t="s">
        <v>338</v>
      </c>
      <c r="C34" s="146" t="s">
        <v>320</v>
      </c>
      <c r="D34" s="147" t="s">
        <v>329</v>
      </c>
      <c r="E34" s="148" t="s">
        <v>330</v>
      </c>
      <c r="F34" s="146" t="s">
        <v>265</v>
      </c>
      <c r="G34" s="153">
        <v>164</v>
      </c>
      <c r="H34" s="185"/>
      <c r="I34" s="151">
        <f t="shared" ref="I34" ca="1" si="6">TRUNC(H34*(1+$I$8),2)</f>
        <v>0</v>
      </c>
      <c r="J34" s="152">
        <f t="shared" ref="J34" ca="1" si="7">TRUNC(I34*G34,2)</f>
        <v>0</v>
      </c>
    </row>
    <row r="35" spans="1:10" s="130" customFormat="1" ht="13.2" x14ac:dyDescent="0.25">
      <c r="A35" s="104"/>
      <c r="B35" s="145" t="s">
        <v>147</v>
      </c>
      <c r="C35" s="146" t="s">
        <v>320</v>
      </c>
      <c r="D35" s="147" t="s">
        <v>331</v>
      </c>
      <c r="E35" s="148" t="s">
        <v>332</v>
      </c>
      <c r="F35" s="146" t="s">
        <v>275</v>
      </c>
      <c r="G35" s="153">
        <v>2</v>
      </c>
      <c r="H35" s="185"/>
      <c r="I35" s="151">
        <f t="shared" ca="1" si="4"/>
        <v>0</v>
      </c>
      <c r="J35" s="152">
        <f t="shared" ca="1" si="5"/>
        <v>0</v>
      </c>
    </row>
    <row r="36" spans="1:10" s="130" customFormat="1" ht="26.4" x14ac:dyDescent="0.25">
      <c r="A36" s="104"/>
      <c r="B36" s="145" t="s">
        <v>148</v>
      </c>
      <c r="C36" s="146" t="s">
        <v>320</v>
      </c>
      <c r="D36" s="147" t="s">
        <v>333</v>
      </c>
      <c r="E36" s="148" t="s">
        <v>334</v>
      </c>
      <c r="F36" s="146" t="s">
        <v>265</v>
      </c>
      <c r="G36" s="153">
        <v>2</v>
      </c>
      <c r="H36" s="185"/>
      <c r="I36" s="151">
        <f t="shared" ca="1" si="4"/>
        <v>0</v>
      </c>
      <c r="J36" s="152">
        <f t="shared" ca="1" si="5"/>
        <v>0</v>
      </c>
    </row>
    <row r="37" spans="1:10" s="130" customFormat="1" ht="39.6" x14ac:dyDescent="0.25">
      <c r="A37" s="104"/>
      <c r="B37" s="145" t="s">
        <v>149</v>
      </c>
      <c r="C37" s="146" t="s">
        <v>274</v>
      </c>
      <c r="D37" s="147">
        <v>21090</v>
      </c>
      <c r="E37" s="148" t="s">
        <v>335</v>
      </c>
      <c r="F37" s="146" t="s">
        <v>275</v>
      </c>
      <c r="G37" s="153">
        <v>2</v>
      </c>
      <c r="H37" s="185"/>
      <c r="I37" s="151">
        <f t="shared" ca="1" si="4"/>
        <v>0</v>
      </c>
      <c r="J37" s="152">
        <f t="shared" ca="1" si="5"/>
        <v>0</v>
      </c>
    </row>
    <row r="38" spans="1:10" s="130" customFormat="1" ht="13.2" x14ac:dyDescent="0.25">
      <c r="A38" s="104"/>
      <c r="B38" s="145" t="s">
        <v>339</v>
      </c>
      <c r="C38" s="146" t="s">
        <v>320</v>
      </c>
      <c r="D38" s="147" t="s">
        <v>336</v>
      </c>
      <c r="E38" s="148" t="s">
        <v>337</v>
      </c>
      <c r="F38" s="146" t="s">
        <v>267</v>
      </c>
      <c r="G38" s="153">
        <v>249.94979999999998</v>
      </c>
      <c r="H38" s="184"/>
      <c r="I38" s="151">
        <f t="shared" ca="1" si="4"/>
        <v>0</v>
      </c>
      <c r="J38" s="152">
        <f t="shared" ca="1" si="5"/>
        <v>0</v>
      </c>
    </row>
    <row r="39" spans="1:10" s="109" customFormat="1" ht="3" customHeight="1" x14ac:dyDescent="0.3">
      <c r="A39" s="105"/>
      <c r="B39" s="159"/>
      <c r="C39" s="159"/>
      <c r="D39" s="159"/>
      <c r="E39" s="159"/>
      <c r="F39" s="159"/>
      <c r="G39" s="159"/>
      <c r="H39" s="160"/>
      <c r="I39" s="159"/>
      <c r="J39" s="159"/>
    </row>
    <row r="40" spans="1:10" s="130" customFormat="1" ht="13.2" x14ac:dyDescent="0.25">
      <c r="A40" s="104"/>
      <c r="B40" s="138" t="s">
        <v>128</v>
      </c>
      <c r="C40" s="139"/>
      <c r="D40" s="140"/>
      <c r="E40" s="140" t="s">
        <v>340</v>
      </c>
      <c r="F40" s="141"/>
      <c r="G40" s="142"/>
      <c r="H40" s="158"/>
      <c r="I40" s="142"/>
      <c r="J40" s="144">
        <f ca="1">SUM(J41:J46)</f>
        <v>0</v>
      </c>
    </row>
    <row r="41" spans="1:10" s="130" customFormat="1" ht="13.2" x14ac:dyDescent="0.25">
      <c r="A41" s="104"/>
      <c r="B41" s="145" t="s">
        <v>129</v>
      </c>
      <c r="C41" s="146" t="s">
        <v>320</v>
      </c>
      <c r="D41" s="147" t="s">
        <v>341</v>
      </c>
      <c r="E41" s="148" t="s">
        <v>342</v>
      </c>
      <c r="F41" s="146" t="s">
        <v>262</v>
      </c>
      <c r="G41" s="153">
        <v>19337.78</v>
      </c>
      <c r="H41" s="184"/>
      <c r="I41" s="151">
        <f t="shared" ref="I41:I46" ca="1" si="8">TRUNC(H41*(1+$I$8),2)</f>
        <v>0</v>
      </c>
      <c r="J41" s="152">
        <f t="shared" ref="J41:J46" ca="1" si="9">TRUNC(I41*G41,2)</f>
        <v>0</v>
      </c>
    </row>
    <row r="42" spans="1:10" s="130" customFormat="1" ht="13.2" x14ac:dyDescent="0.25">
      <c r="A42" s="104"/>
      <c r="B42" s="145" t="s">
        <v>130</v>
      </c>
      <c r="C42" s="146" t="s">
        <v>320</v>
      </c>
      <c r="D42" s="147" t="s">
        <v>343</v>
      </c>
      <c r="E42" s="148" t="s">
        <v>344</v>
      </c>
      <c r="F42" s="146" t="s">
        <v>265</v>
      </c>
      <c r="G42" s="153">
        <v>700.86</v>
      </c>
      <c r="H42" s="184"/>
      <c r="I42" s="151">
        <f t="shared" ca="1" si="8"/>
        <v>0</v>
      </c>
      <c r="J42" s="152">
        <f t="shared" ca="1" si="9"/>
        <v>0</v>
      </c>
    </row>
    <row r="43" spans="1:10" s="130" customFormat="1" ht="13.2" x14ac:dyDescent="0.25">
      <c r="A43" s="104"/>
      <c r="B43" s="145" t="s">
        <v>131</v>
      </c>
      <c r="C43" s="146" t="s">
        <v>320</v>
      </c>
      <c r="D43" s="147" t="s">
        <v>345</v>
      </c>
      <c r="E43" s="148" t="s">
        <v>346</v>
      </c>
      <c r="F43" s="146" t="s">
        <v>265</v>
      </c>
      <c r="G43" s="153">
        <v>3797.28</v>
      </c>
      <c r="H43" s="184"/>
      <c r="I43" s="151">
        <f t="shared" ca="1" si="8"/>
        <v>0</v>
      </c>
      <c r="J43" s="152">
        <f t="shared" ca="1" si="9"/>
        <v>0</v>
      </c>
    </row>
    <row r="44" spans="1:10" s="130" customFormat="1" ht="13.2" x14ac:dyDescent="0.25">
      <c r="A44" s="104"/>
      <c r="B44" s="145" t="s">
        <v>132</v>
      </c>
      <c r="C44" s="146" t="s">
        <v>320</v>
      </c>
      <c r="D44" s="147" t="s">
        <v>347</v>
      </c>
      <c r="E44" s="155" t="s">
        <v>348</v>
      </c>
      <c r="F44" s="146" t="s">
        <v>267</v>
      </c>
      <c r="G44" s="153">
        <v>193.4</v>
      </c>
      <c r="H44" s="184"/>
      <c r="I44" s="151">
        <f t="shared" ca="1" si="8"/>
        <v>0</v>
      </c>
      <c r="J44" s="152">
        <f t="shared" ca="1" si="9"/>
        <v>0</v>
      </c>
    </row>
    <row r="45" spans="1:10" s="130" customFormat="1" ht="13.2" hidden="1" x14ac:dyDescent="0.25">
      <c r="A45" s="104"/>
      <c r="B45" s="145" t="s">
        <v>133</v>
      </c>
      <c r="C45" s="146"/>
      <c r="D45" s="147"/>
      <c r="E45" s="148"/>
      <c r="F45" s="146"/>
      <c r="G45" s="149"/>
      <c r="H45" s="150"/>
      <c r="I45" s="151">
        <f t="shared" ca="1" si="8"/>
        <v>0</v>
      </c>
      <c r="J45" s="152">
        <f t="shared" ca="1" si="9"/>
        <v>0</v>
      </c>
    </row>
    <row r="46" spans="1:10" s="130" customFormat="1" ht="13.2" hidden="1" x14ac:dyDescent="0.25">
      <c r="A46" s="104"/>
      <c r="B46" s="145" t="s">
        <v>134</v>
      </c>
      <c r="C46" s="146"/>
      <c r="D46" s="147"/>
      <c r="E46" s="148"/>
      <c r="F46" s="146"/>
      <c r="G46" s="149"/>
      <c r="H46" s="150"/>
      <c r="I46" s="151">
        <f t="shared" ca="1" si="8"/>
        <v>0</v>
      </c>
      <c r="J46" s="152">
        <f t="shared" ca="1" si="9"/>
        <v>0</v>
      </c>
    </row>
    <row r="47" spans="1:10" s="109" customFormat="1" ht="3" customHeight="1" x14ac:dyDescent="0.3">
      <c r="A47" s="105"/>
      <c r="B47" s="159"/>
      <c r="C47" s="159"/>
      <c r="D47" s="159"/>
      <c r="E47" s="159"/>
      <c r="F47" s="159"/>
      <c r="G47" s="159"/>
      <c r="H47" s="160"/>
      <c r="I47" s="159"/>
      <c r="J47" s="159"/>
    </row>
    <row r="48" spans="1:10" s="130" customFormat="1" ht="13.2" x14ac:dyDescent="0.25">
      <c r="A48" s="104"/>
      <c r="B48" s="138" t="s">
        <v>349</v>
      </c>
      <c r="C48" s="139"/>
      <c r="D48" s="140"/>
      <c r="E48" s="140" t="s">
        <v>367</v>
      </c>
      <c r="F48" s="141"/>
      <c r="G48" s="142"/>
      <c r="H48" s="158"/>
      <c r="I48" s="142"/>
      <c r="J48" s="144">
        <f ca="1">SUM(J49:J52)</f>
        <v>0</v>
      </c>
    </row>
    <row r="49" spans="1:10" s="130" customFormat="1" ht="13.2" x14ac:dyDescent="0.25">
      <c r="A49" s="104"/>
      <c r="B49" s="145" t="s">
        <v>350</v>
      </c>
      <c r="C49" s="146" t="s">
        <v>320</v>
      </c>
      <c r="D49" s="147" t="s">
        <v>368</v>
      </c>
      <c r="E49" s="148" t="s">
        <v>369</v>
      </c>
      <c r="F49" s="146" t="s">
        <v>275</v>
      </c>
      <c r="G49" s="153">
        <v>3</v>
      </c>
      <c r="H49" s="184"/>
      <c r="I49" s="151">
        <f t="shared" ref="I49:I52" ca="1" si="10">TRUNC(H49*(1+$I$8),2)</f>
        <v>0</v>
      </c>
      <c r="J49" s="152">
        <f t="shared" ref="J49:J52" ca="1" si="11">TRUNC(I49*G49,2)</f>
        <v>0</v>
      </c>
    </row>
    <row r="50" spans="1:10" s="130" customFormat="1" ht="13.2" x14ac:dyDescent="0.25">
      <c r="A50" s="104"/>
      <c r="B50" s="145" t="s">
        <v>351</v>
      </c>
      <c r="C50" s="146" t="s">
        <v>320</v>
      </c>
      <c r="D50" s="147" t="s">
        <v>370</v>
      </c>
      <c r="E50" s="148" t="s">
        <v>371</v>
      </c>
      <c r="F50" s="146" t="s">
        <v>275</v>
      </c>
      <c r="G50" s="153">
        <v>12</v>
      </c>
      <c r="H50" s="184"/>
      <c r="I50" s="151">
        <f t="shared" ca="1" si="10"/>
        <v>0</v>
      </c>
      <c r="J50" s="152">
        <f t="shared" ca="1" si="11"/>
        <v>0</v>
      </c>
    </row>
    <row r="51" spans="1:10" s="130" customFormat="1" ht="13.2" x14ac:dyDescent="0.25">
      <c r="A51" s="104"/>
      <c r="B51" s="145" t="s">
        <v>352</v>
      </c>
      <c r="C51" s="146" t="s">
        <v>320</v>
      </c>
      <c r="D51" s="183" t="s">
        <v>372</v>
      </c>
      <c r="E51" s="148" t="s">
        <v>373</v>
      </c>
      <c r="F51" s="146" t="s">
        <v>275</v>
      </c>
      <c r="G51" s="153">
        <v>7</v>
      </c>
      <c r="H51" s="184"/>
      <c r="I51" s="151">
        <f t="shared" ca="1" si="10"/>
        <v>0</v>
      </c>
      <c r="J51" s="152">
        <f t="shared" ca="1" si="11"/>
        <v>0</v>
      </c>
    </row>
    <row r="52" spans="1:10" s="130" customFormat="1" ht="26.4" x14ac:dyDescent="0.25">
      <c r="A52" s="104"/>
      <c r="B52" s="145" t="s">
        <v>353</v>
      </c>
      <c r="C52" s="146" t="s">
        <v>264</v>
      </c>
      <c r="D52" s="147">
        <v>102746</v>
      </c>
      <c r="E52" s="148" t="s">
        <v>374</v>
      </c>
      <c r="F52" s="146" t="s">
        <v>275</v>
      </c>
      <c r="G52" s="153">
        <v>1</v>
      </c>
      <c r="H52" s="184"/>
      <c r="I52" s="151">
        <f t="shared" ca="1" si="10"/>
        <v>0</v>
      </c>
      <c r="J52" s="152">
        <f t="shared" ca="1" si="11"/>
        <v>0</v>
      </c>
    </row>
    <row r="53" spans="1:10" s="109" customFormat="1" ht="3" customHeight="1" x14ac:dyDescent="0.3">
      <c r="A53" s="105"/>
      <c r="B53" s="159"/>
      <c r="C53" s="159"/>
      <c r="D53" s="159"/>
      <c r="E53" s="159"/>
      <c r="F53" s="159"/>
      <c r="G53" s="159"/>
      <c r="H53" s="160"/>
      <c r="I53" s="159"/>
      <c r="J53" s="159"/>
    </row>
    <row r="54" spans="1:10" s="130" customFormat="1" ht="13.2" x14ac:dyDescent="0.25">
      <c r="A54" s="104"/>
      <c r="B54" s="138" t="s">
        <v>354</v>
      </c>
      <c r="C54" s="139"/>
      <c r="D54" s="140"/>
      <c r="E54" s="140" t="s">
        <v>375</v>
      </c>
      <c r="F54" s="141"/>
      <c r="G54" s="142"/>
      <c r="H54" s="158"/>
      <c r="I54" s="142"/>
      <c r="J54" s="144">
        <f ca="1">SUM(J55:J66)</f>
        <v>0</v>
      </c>
    </row>
    <row r="55" spans="1:10" s="130" customFormat="1" ht="13.2" x14ac:dyDescent="0.25">
      <c r="A55" s="104"/>
      <c r="B55" s="145" t="s">
        <v>355</v>
      </c>
      <c r="C55" s="146" t="s">
        <v>320</v>
      </c>
      <c r="D55" s="147" t="s">
        <v>341</v>
      </c>
      <c r="E55" s="148" t="s">
        <v>376</v>
      </c>
      <c r="F55" s="146" t="s">
        <v>262</v>
      </c>
      <c r="G55" s="153">
        <v>1707.5</v>
      </c>
      <c r="H55" s="184"/>
      <c r="I55" s="151">
        <f t="shared" ref="I55:I66" ca="1" si="12">TRUNC(H55*(1+$I$8),2)</f>
        <v>0</v>
      </c>
      <c r="J55" s="152">
        <f t="shared" ref="J55:J66" ca="1" si="13">TRUNC(I55*G55,2)</f>
        <v>0</v>
      </c>
    </row>
    <row r="56" spans="1:10" s="130" customFormat="1" ht="13.2" x14ac:dyDescent="0.25">
      <c r="A56" s="104"/>
      <c r="B56" s="145" t="s">
        <v>356</v>
      </c>
      <c r="C56" s="146" t="s">
        <v>320</v>
      </c>
      <c r="D56" s="183" t="s">
        <v>377</v>
      </c>
      <c r="E56" s="148" t="s">
        <v>378</v>
      </c>
      <c r="F56" s="146" t="s">
        <v>267</v>
      </c>
      <c r="G56" s="153">
        <v>341.5</v>
      </c>
      <c r="H56" s="184"/>
      <c r="I56" s="151">
        <f t="shared" ca="1" si="12"/>
        <v>0</v>
      </c>
      <c r="J56" s="152">
        <f t="shared" ca="1" si="13"/>
        <v>0</v>
      </c>
    </row>
    <row r="57" spans="1:10" s="130" customFormat="1" ht="26.4" x14ac:dyDescent="0.25">
      <c r="A57" s="104"/>
      <c r="B57" s="145" t="s">
        <v>357</v>
      </c>
      <c r="C57" s="146" t="s">
        <v>320</v>
      </c>
      <c r="D57" s="183" t="s">
        <v>379</v>
      </c>
      <c r="E57" s="148" t="s">
        <v>380</v>
      </c>
      <c r="F57" s="146" t="s">
        <v>267</v>
      </c>
      <c r="G57" s="153">
        <v>4902.26</v>
      </c>
      <c r="H57" s="184"/>
      <c r="I57" s="151">
        <f t="shared" ca="1" si="12"/>
        <v>0</v>
      </c>
      <c r="J57" s="152">
        <f t="shared" ca="1" si="13"/>
        <v>0</v>
      </c>
    </row>
    <row r="58" spans="1:10" s="130" customFormat="1" ht="13.2" x14ac:dyDescent="0.25">
      <c r="A58" s="104"/>
      <c r="B58" s="145" t="s">
        <v>358</v>
      </c>
      <c r="C58" s="146" t="s">
        <v>320</v>
      </c>
      <c r="D58" s="183" t="s">
        <v>381</v>
      </c>
      <c r="E58" s="148" t="s">
        <v>382</v>
      </c>
      <c r="F58" s="146" t="s">
        <v>267</v>
      </c>
      <c r="G58" s="153">
        <v>5243.76</v>
      </c>
      <c r="H58" s="184"/>
      <c r="I58" s="151">
        <f t="shared" ca="1" si="12"/>
        <v>0</v>
      </c>
      <c r="J58" s="152">
        <f t="shared" ca="1" si="13"/>
        <v>0</v>
      </c>
    </row>
    <row r="59" spans="1:10" s="130" customFormat="1" ht="13.2" x14ac:dyDescent="0.25">
      <c r="A59" s="104"/>
      <c r="B59" s="145" t="s">
        <v>359</v>
      </c>
      <c r="C59" s="146" t="s">
        <v>320</v>
      </c>
      <c r="D59" s="183" t="s">
        <v>383</v>
      </c>
      <c r="E59" s="148" t="s">
        <v>384</v>
      </c>
      <c r="F59" s="146" t="s">
        <v>267</v>
      </c>
      <c r="G59" s="153">
        <v>5243.76</v>
      </c>
      <c r="H59" s="184"/>
      <c r="I59" s="151">
        <f t="shared" ref="I59:I60" ca="1" si="14">TRUNC(H59*(1+$I$8),2)</f>
        <v>0</v>
      </c>
      <c r="J59" s="152">
        <f t="shared" ref="J59:J60" ca="1" si="15">TRUNC(I59*G59,2)</f>
        <v>0</v>
      </c>
    </row>
    <row r="60" spans="1:10" s="130" customFormat="1" ht="13.2" x14ac:dyDescent="0.25">
      <c r="A60" s="104"/>
      <c r="B60" s="145" t="s">
        <v>360</v>
      </c>
      <c r="C60" s="146" t="s">
        <v>385</v>
      </c>
      <c r="D60" s="147">
        <v>1</v>
      </c>
      <c r="E60" s="148" t="s">
        <v>394</v>
      </c>
      <c r="F60" s="146" t="s">
        <v>265</v>
      </c>
      <c r="G60" s="153">
        <v>154</v>
      </c>
      <c r="H60" s="184"/>
      <c r="I60" s="151">
        <f t="shared" ca="1" si="14"/>
        <v>0</v>
      </c>
      <c r="J60" s="152">
        <f t="shared" ca="1" si="15"/>
        <v>0</v>
      </c>
    </row>
    <row r="61" spans="1:10" s="130" customFormat="1" ht="26.4" x14ac:dyDescent="0.25">
      <c r="A61" s="104"/>
      <c r="B61" s="145" t="s">
        <v>361</v>
      </c>
      <c r="C61" s="146" t="s">
        <v>320</v>
      </c>
      <c r="D61" s="183" t="s">
        <v>386</v>
      </c>
      <c r="E61" s="148" t="s">
        <v>387</v>
      </c>
      <c r="F61" s="146" t="s">
        <v>262</v>
      </c>
      <c r="G61" s="153">
        <v>77</v>
      </c>
      <c r="H61" s="184"/>
      <c r="I61" s="151">
        <f t="shared" ca="1" si="12"/>
        <v>0</v>
      </c>
      <c r="J61" s="152">
        <f t="shared" ca="1" si="13"/>
        <v>0</v>
      </c>
    </row>
    <row r="62" spans="1:10" s="130" customFormat="1" ht="13.2" x14ac:dyDescent="0.25">
      <c r="A62" s="104"/>
      <c r="B62" s="145" t="s">
        <v>362</v>
      </c>
      <c r="C62" s="146" t="s">
        <v>320</v>
      </c>
      <c r="D62" s="183" t="s">
        <v>388</v>
      </c>
      <c r="E62" s="148" t="s">
        <v>389</v>
      </c>
      <c r="F62" s="146" t="s">
        <v>267</v>
      </c>
      <c r="G62" s="153">
        <v>1.54</v>
      </c>
      <c r="H62" s="184"/>
      <c r="I62" s="151">
        <f t="shared" ca="1" si="12"/>
        <v>0</v>
      </c>
      <c r="J62" s="152">
        <f t="shared" ca="1" si="13"/>
        <v>0</v>
      </c>
    </row>
    <row r="63" spans="1:10" s="130" customFormat="1" ht="13.2" x14ac:dyDescent="0.25">
      <c r="A63" s="104"/>
      <c r="B63" s="145" t="s">
        <v>363</v>
      </c>
      <c r="C63" s="146" t="s">
        <v>320</v>
      </c>
      <c r="D63" s="183" t="s">
        <v>390</v>
      </c>
      <c r="E63" s="148" t="s">
        <v>391</v>
      </c>
      <c r="F63" s="146" t="s">
        <v>267</v>
      </c>
      <c r="G63" s="153">
        <v>15.4</v>
      </c>
      <c r="H63" s="184"/>
      <c r="I63" s="151">
        <f t="shared" ref="I63:I64" ca="1" si="16">TRUNC(H63*(1+$I$8),2)</f>
        <v>0</v>
      </c>
      <c r="J63" s="152">
        <f t="shared" ref="J63:J64" ca="1" si="17">TRUNC(I63*G63,2)</f>
        <v>0</v>
      </c>
    </row>
    <row r="64" spans="1:10" s="130" customFormat="1" ht="52.8" x14ac:dyDescent="0.25">
      <c r="A64" s="104"/>
      <c r="B64" s="145" t="s">
        <v>364</v>
      </c>
      <c r="C64" s="146" t="s">
        <v>264</v>
      </c>
      <c r="D64" s="147">
        <v>103926</v>
      </c>
      <c r="E64" s="148" t="s">
        <v>392</v>
      </c>
      <c r="F64" s="146" t="s">
        <v>267</v>
      </c>
      <c r="G64" s="153">
        <v>8.18</v>
      </c>
      <c r="H64" s="184"/>
      <c r="I64" s="151">
        <f t="shared" ca="1" si="16"/>
        <v>0</v>
      </c>
      <c r="J64" s="152">
        <f t="shared" ca="1" si="17"/>
        <v>0</v>
      </c>
    </row>
    <row r="65" spans="1:10" s="130" customFormat="1" ht="39.6" x14ac:dyDescent="0.25">
      <c r="A65" s="104"/>
      <c r="B65" s="145" t="s">
        <v>365</v>
      </c>
      <c r="C65" s="146" t="s">
        <v>264</v>
      </c>
      <c r="D65" s="147">
        <v>94962</v>
      </c>
      <c r="E65" s="148" t="s">
        <v>393</v>
      </c>
      <c r="F65" s="146" t="s">
        <v>267</v>
      </c>
      <c r="G65" s="153">
        <v>0.34</v>
      </c>
      <c r="H65" s="184"/>
      <c r="I65" s="151">
        <f t="shared" ca="1" si="12"/>
        <v>0</v>
      </c>
      <c r="J65" s="152">
        <f t="shared" ca="1" si="13"/>
        <v>0</v>
      </c>
    </row>
    <row r="66" spans="1:10" s="130" customFormat="1" ht="13.2" hidden="1" x14ac:dyDescent="0.25">
      <c r="A66" s="104"/>
      <c r="B66" s="145" t="s">
        <v>366</v>
      </c>
      <c r="C66" s="146"/>
      <c r="D66" s="147"/>
      <c r="E66" s="148"/>
      <c r="F66" s="146"/>
      <c r="G66" s="149"/>
      <c r="H66" s="150"/>
      <c r="I66" s="151">
        <f t="shared" ca="1" si="12"/>
        <v>0</v>
      </c>
      <c r="J66" s="152">
        <f t="shared" ca="1" si="13"/>
        <v>0</v>
      </c>
    </row>
    <row r="67" spans="1:10" s="109" customFormat="1" ht="3" customHeight="1" x14ac:dyDescent="0.3">
      <c r="A67" s="105"/>
      <c r="B67" s="159"/>
      <c r="C67" s="159"/>
      <c r="D67" s="159"/>
      <c r="E67" s="159"/>
      <c r="F67" s="159"/>
      <c r="G67" s="159"/>
      <c r="H67" s="160"/>
      <c r="I67" s="159"/>
      <c r="J67" s="159"/>
    </row>
    <row r="68" spans="1:10" s="130" customFormat="1" ht="13.2" x14ac:dyDescent="0.25">
      <c r="A68" s="105"/>
      <c r="B68" s="131">
        <v>3</v>
      </c>
      <c r="C68" s="132"/>
      <c r="D68" s="133"/>
      <c r="E68" s="133" t="s">
        <v>397</v>
      </c>
      <c r="F68" s="134"/>
      <c r="G68" s="135"/>
      <c r="H68" s="161"/>
      <c r="I68" s="135"/>
      <c r="J68" s="137">
        <f ca="1">SUM(J69,J77)</f>
        <v>0</v>
      </c>
    </row>
    <row r="69" spans="1:10" s="130" customFormat="1" ht="13.2" x14ac:dyDescent="0.25">
      <c r="A69" s="104"/>
      <c r="B69" s="138" t="s">
        <v>9</v>
      </c>
      <c r="C69" s="139"/>
      <c r="D69" s="140"/>
      <c r="E69" s="140" t="s">
        <v>398</v>
      </c>
      <c r="F69" s="141"/>
      <c r="G69" s="142"/>
      <c r="H69" s="158"/>
      <c r="I69" s="142"/>
      <c r="J69" s="144">
        <f ca="1">SUM(J70:J75)</f>
        <v>0</v>
      </c>
    </row>
    <row r="70" spans="1:10" s="130" customFormat="1" ht="13.2" x14ac:dyDescent="0.25">
      <c r="A70" s="104"/>
      <c r="B70" s="145" t="s">
        <v>13</v>
      </c>
      <c r="C70" s="146" t="s">
        <v>320</v>
      </c>
      <c r="D70" s="147" t="s">
        <v>327</v>
      </c>
      <c r="E70" s="148" t="s">
        <v>328</v>
      </c>
      <c r="F70" s="146" t="s">
        <v>267</v>
      </c>
      <c r="G70" s="153">
        <v>64.2</v>
      </c>
      <c r="H70" s="185"/>
      <c r="I70" s="151">
        <f t="shared" ref="I70:I75" ca="1" si="18">TRUNC(H70*(1+$I$8),2)</f>
        <v>0</v>
      </c>
      <c r="J70" s="152">
        <f t="shared" ref="J70:J75" ca="1" si="19">TRUNC(I70*G70,2)</f>
        <v>0</v>
      </c>
    </row>
    <row r="71" spans="1:10" s="130" customFormat="1" ht="13.2" x14ac:dyDescent="0.25">
      <c r="A71" s="104"/>
      <c r="B71" s="145" t="s">
        <v>395</v>
      </c>
      <c r="C71" s="146" t="s">
        <v>320</v>
      </c>
      <c r="D71" s="183" t="s">
        <v>399</v>
      </c>
      <c r="E71" s="155" t="s">
        <v>400</v>
      </c>
      <c r="F71" s="146" t="s">
        <v>265</v>
      </c>
      <c r="G71" s="153">
        <v>53.5</v>
      </c>
      <c r="H71" s="184"/>
      <c r="I71" s="151">
        <f t="shared" ca="1" si="18"/>
        <v>0</v>
      </c>
      <c r="J71" s="152">
        <f t="shared" ca="1" si="19"/>
        <v>0</v>
      </c>
    </row>
    <row r="72" spans="1:10" s="130" customFormat="1" ht="13.2" x14ac:dyDescent="0.25">
      <c r="A72" s="104"/>
      <c r="B72" s="145" t="s">
        <v>396</v>
      </c>
      <c r="C72" s="146" t="s">
        <v>320</v>
      </c>
      <c r="D72" s="147" t="s">
        <v>401</v>
      </c>
      <c r="E72" s="148" t="s">
        <v>402</v>
      </c>
      <c r="F72" s="146" t="s">
        <v>275</v>
      </c>
      <c r="G72" s="153">
        <v>1</v>
      </c>
      <c r="H72" s="184"/>
      <c r="I72" s="151">
        <f t="shared" ref="I72:I73" ca="1" si="20">TRUNC(H72*(1+$I$8),2)</f>
        <v>0</v>
      </c>
      <c r="J72" s="152">
        <f t="shared" ref="J72:J73" ca="1" si="21">TRUNC(I72*G72,2)</f>
        <v>0</v>
      </c>
    </row>
    <row r="73" spans="1:10" s="130" customFormat="1" ht="26.4" x14ac:dyDescent="0.25">
      <c r="A73" s="104"/>
      <c r="B73" s="145" t="s">
        <v>150</v>
      </c>
      <c r="C73" s="146" t="s">
        <v>320</v>
      </c>
      <c r="D73" s="147" t="s">
        <v>333</v>
      </c>
      <c r="E73" s="148" t="s">
        <v>334</v>
      </c>
      <c r="F73" s="146" t="s">
        <v>265</v>
      </c>
      <c r="G73" s="153">
        <v>1</v>
      </c>
      <c r="H73" s="184"/>
      <c r="I73" s="151">
        <f t="shared" ca="1" si="20"/>
        <v>0</v>
      </c>
      <c r="J73" s="152">
        <f t="shared" ca="1" si="21"/>
        <v>0</v>
      </c>
    </row>
    <row r="74" spans="1:10" s="130" customFormat="1" ht="39.6" x14ac:dyDescent="0.25">
      <c r="A74" s="104"/>
      <c r="B74" s="145" t="s">
        <v>151</v>
      </c>
      <c r="C74" s="146" t="s">
        <v>274</v>
      </c>
      <c r="D74" s="147">
        <v>21090</v>
      </c>
      <c r="E74" s="148" t="s">
        <v>335</v>
      </c>
      <c r="F74" s="146" t="s">
        <v>275</v>
      </c>
      <c r="G74" s="153">
        <v>1</v>
      </c>
      <c r="H74" s="184"/>
      <c r="I74" s="151">
        <f t="shared" ca="1" si="18"/>
        <v>0</v>
      </c>
      <c r="J74" s="152">
        <f t="shared" ca="1" si="19"/>
        <v>0</v>
      </c>
    </row>
    <row r="75" spans="1:10" s="130" customFormat="1" ht="13.2" x14ac:dyDescent="0.25">
      <c r="A75" s="104"/>
      <c r="B75" s="145" t="s">
        <v>152</v>
      </c>
      <c r="C75" s="146" t="s">
        <v>320</v>
      </c>
      <c r="D75" s="147" t="s">
        <v>336</v>
      </c>
      <c r="E75" s="148" t="s">
        <v>337</v>
      </c>
      <c r="F75" s="146" t="s">
        <v>267</v>
      </c>
      <c r="G75" s="153">
        <v>62.274000000000001</v>
      </c>
      <c r="H75" s="184"/>
      <c r="I75" s="151">
        <f t="shared" ca="1" si="18"/>
        <v>0</v>
      </c>
      <c r="J75" s="152">
        <f t="shared" ca="1" si="19"/>
        <v>0</v>
      </c>
    </row>
    <row r="76" spans="1:10" s="109" customFormat="1" ht="3" hidden="1" customHeight="1" x14ac:dyDescent="0.3">
      <c r="A76" s="105"/>
      <c r="B76" s="159"/>
      <c r="C76" s="159"/>
      <c r="D76" s="159"/>
      <c r="E76" s="159"/>
      <c r="F76" s="159"/>
      <c r="G76" s="159"/>
      <c r="H76" s="160"/>
      <c r="I76" s="159"/>
      <c r="J76" s="159"/>
    </row>
    <row r="77" spans="1:10" s="130" customFormat="1" ht="13.2" hidden="1" x14ac:dyDescent="0.25">
      <c r="A77" s="104"/>
      <c r="B77" s="138" t="s">
        <v>153</v>
      </c>
      <c r="C77" s="139"/>
      <c r="D77" s="140"/>
      <c r="E77" s="140"/>
      <c r="F77" s="141"/>
      <c r="G77" s="142"/>
      <c r="H77" s="158"/>
      <c r="I77" s="142"/>
      <c r="J77" s="144">
        <f ca="1">SUM(J78:J83)</f>
        <v>0</v>
      </c>
    </row>
    <row r="78" spans="1:10" s="130" customFormat="1" ht="13.2" hidden="1" x14ac:dyDescent="0.25">
      <c r="A78" s="104"/>
      <c r="B78" s="145" t="s">
        <v>154</v>
      </c>
      <c r="C78" s="146"/>
      <c r="D78" s="147"/>
      <c r="E78" s="148"/>
      <c r="F78" s="146"/>
      <c r="G78" s="149"/>
      <c r="H78" s="150"/>
      <c r="I78" s="151">
        <f t="shared" ref="I78:I83" ca="1" si="22">TRUNC(H78*(1+$I$8),2)</f>
        <v>0</v>
      </c>
      <c r="J78" s="152">
        <f t="shared" ref="J78:J83" ca="1" si="23">TRUNC(I78*G78,2)</f>
        <v>0</v>
      </c>
    </row>
    <row r="79" spans="1:10" s="130" customFormat="1" ht="13.2" hidden="1" x14ac:dyDescent="0.25">
      <c r="A79" s="104"/>
      <c r="B79" s="145" t="s">
        <v>155</v>
      </c>
      <c r="C79" s="146"/>
      <c r="D79" s="147"/>
      <c r="E79" s="148"/>
      <c r="F79" s="146"/>
      <c r="G79" s="149"/>
      <c r="H79" s="150"/>
      <c r="I79" s="151">
        <f t="shared" ca="1" si="22"/>
        <v>0</v>
      </c>
      <c r="J79" s="152">
        <f t="shared" ca="1" si="23"/>
        <v>0</v>
      </c>
    </row>
    <row r="80" spans="1:10" s="130" customFormat="1" ht="13.2" hidden="1" x14ac:dyDescent="0.25">
      <c r="A80" s="104"/>
      <c r="B80" s="145" t="s">
        <v>156</v>
      </c>
      <c r="C80" s="146"/>
      <c r="D80" s="147"/>
      <c r="E80" s="148"/>
      <c r="F80" s="146"/>
      <c r="G80" s="149"/>
      <c r="H80" s="150"/>
      <c r="I80" s="151">
        <f t="shared" ca="1" si="22"/>
        <v>0</v>
      </c>
      <c r="J80" s="152">
        <f t="shared" ca="1" si="23"/>
        <v>0</v>
      </c>
    </row>
    <row r="81" spans="1:10" s="130" customFormat="1" ht="13.2" hidden="1" x14ac:dyDescent="0.25">
      <c r="A81" s="104"/>
      <c r="B81" s="145" t="s">
        <v>157</v>
      </c>
      <c r="C81" s="146"/>
      <c r="D81" s="147"/>
      <c r="E81" s="148"/>
      <c r="F81" s="146"/>
      <c r="G81" s="149"/>
      <c r="H81" s="150"/>
      <c r="I81" s="151">
        <f t="shared" ca="1" si="22"/>
        <v>0</v>
      </c>
      <c r="J81" s="152">
        <f t="shared" ca="1" si="23"/>
        <v>0</v>
      </c>
    </row>
    <row r="82" spans="1:10" s="130" customFormat="1" ht="13.2" hidden="1" x14ac:dyDescent="0.25">
      <c r="A82" s="104"/>
      <c r="B82" s="145" t="s">
        <v>158</v>
      </c>
      <c r="C82" s="146"/>
      <c r="D82" s="147"/>
      <c r="E82" s="148"/>
      <c r="F82" s="146"/>
      <c r="G82" s="149"/>
      <c r="H82" s="150"/>
      <c r="I82" s="151">
        <f t="shared" ca="1" si="22"/>
        <v>0</v>
      </c>
      <c r="J82" s="152">
        <f t="shared" ca="1" si="23"/>
        <v>0</v>
      </c>
    </row>
    <row r="83" spans="1:10" s="130" customFormat="1" ht="13.2" hidden="1" x14ac:dyDescent="0.25">
      <c r="A83" s="104"/>
      <c r="B83" s="145" t="s">
        <v>159</v>
      </c>
      <c r="C83" s="146"/>
      <c r="D83" s="147"/>
      <c r="E83" s="148"/>
      <c r="F83" s="146"/>
      <c r="G83" s="149"/>
      <c r="H83" s="150"/>
      <c r="I83" s="151">
        <f t="shared" ca="1" si="22"/>
        <v>0</v>
      </c>
      <c r="J83" s="152">
        <f t="shared" ca="1" si="23"/>
        <v>0</v>
      </c>
    </row>
    <row r="84" spans="1:10" s="109" customFormat="1" ht="3" hidden="1" customHeight="1" x14ac:dyDescent="0.3">
      <c r="A84" s="105"/>
      <c r="B84" s="159"/>
      <c r="C84" s="159"/>
      <c r="D84" s="159"/>
      <c r="E84" s="159"/>
      <c r="F84" s="159"/>
      <c r="G84" s="159"/>
      <c r="H84" s="160"/>
      <c r="I84" s="159"/>
      <c r="J84" s="159"/>
    </row>
    <row r="85" spans="1:10" s="130" customFormat="1" ht="13.2" hidden="1" x14ac:dyDescent="0.25">
      <c r="A85" s="105"/>
      <c r="B85" s="131">
        <v>4</v>
      </c>
      <c r="C85" s="132"/>
      <c r="D85" s="133"/>
      <c r="E85" s="133"/>
      <c r="F85" s="134"/>
      <c r="G85" s="135"/>
      <c r="H85" s="161"/>
      <c r="I85" s="135"/>
      <c r="J85" s="137">
        <f ca="1">SUM(J86,J94)</f>
        <v>0</v>
      </c>
    </row>
    <row r="86" spans="1:10" s="130" customFormat="1" ht="13.2" hidden="1" x14ac:dyDescent="0.25">
      <c r="A86" s="104"/>
      <c r="B86" s="138" t="s">
        <v>12</v>
      </c>
      <c r="C86" s="139"/>
      <c r="D86" s="140"/>
      <c r="E86" s="140"/>
      <c r="F86" s="141"/>
      <c r="G86" s="142"/>
      <c r="H86" s="158"/>
      <c r="I86" s="142"/>
      <c r="J86" s="144">
        <f ca="1">SUM(J87:J92)</f>
        <v>0</v>
      </c>
    </row>
    <row r="87" spans="1:10" s="130" customFormat="1" ht="13.2" hidden="1" x14ac:dyDescent="0.25">
      <c r="A87" s="104"/>
      <c r="B87" s="145" t="s">
        <v>19</v>
      </c>
      <c r="C87" s="146"/>
      <c r="D87" s="162"/>
      <c r="E87" s="148"/>
      <c r="F87" s="146"/>
      <c r="G87" s="153"/>
      <c r="H87" s="154"/>
      <c r="I87" s="151">
        <f t="shared" ref="I87:I92" ca="1" si="24">TRUNC(H87*(1+$I$8),2)</f>
        <v>0</v>
      </c>
      <c r="J87" s="152">
        <f t="shared" ref="J87:J92" ca="1" si="25">TRUNC(I87*G87,2)</f>
        <v>0</v>
      </c>
    </row>
    <row r="88" spans="1:10" s="130" customFormat="1" ht="13.2" hidden="1" x14ac:dyDescent="0.25">
      <c r="A88" s="104"/>
      <c r="B88" s="145" t="s">
        <v>135</v>
      </c>
      <c r="C88" s="146"/>
      <c r="D88" s="147"/>
      <c r="E88" s="148"/>
      <c r="F88" s="146"/>
      <c r="G88" s="149"/>
      <c r="H88" s="150"/>
      <c r="I88" s="151">
        <f t="shared" ca="1" si="24"/>
        <v>0</v>
      </c>
      <c r="J88" s="152">
        <f t="shared" ca="1" si="25"/>
        <v>0</v>
      </c>
    </row>
    <row r="89" spans="1:10" s="130" customFormat="1" ht="13.2" hidden="1" x14ac:dyDescent="0.25">
      <c r="A89" s="104"/>
      <c r="B89" s="145" t="s">
        <v>160</v>
      </c>
      <c r="C89" s="146"/>
      <c r="D89" s="147"/>
      <c r="E89" s="148"/>
      <c r="F89" s="146"/>
      <c r="G89" s="149"/>
      <c r="H89" s="150"/>
      <c r="I89" s="151">
        <f t="shared" ca="1" si="24"/>
        <v>0</v>
      </c>
      <c r="J89" s="152">
        <f t="shared" ca="1" si="25"/>
        <v>0</v>
      </c>
    </row>
    <row r="90" spans="1:10" s="130" customFormat="1" ht="13.2" hidden="1" x14ac:dyDescent="0.25">
      <c r="A90" s="104"/>
      <c r="B90" s="145" t="s">
        <v>161</v>
      </c>
      <c r="C90" s="146"/>
      <c r="D90" s="147"/>
      <c r="E90" s="148"/>
      <c r="F90" s="146"/>
      <c r="G90" s="149"/>
      <c r="H90" s="150"/>
      <c r="I90" s="151">
        <f t="shared" ca="1" si="24"/>
        <v>0</v>
      </c>
      <c r="J90" s="152">
        <f t="shared" ca="1" si="25"/>
        <v>0</v>
      </c>
    </row>
    <row r="91" spans="1:10" s="130" customFormat="1" ht="13.2" hidden="1" x14ac:dyDescent="0.25">
      <c r="A91" s="104"/>
      <c r="B91" s="145" t="s">
        <v>162</v>
      </c>
      <c r="C91" s="146"/>
      <c r="D91" s="147"/>
      <c r="E91" s="155"/>
      <c r="F91" s="146"/>
      <c r="G91" s="149"/>
      <c r="H91" s="163"/>
      <c r="I91" s="151">
        <f t="shared" ca="1" si="24"/>
        <v>0</v>
      </c>
      <c r="J91" s="152">
        <f t="shared" ca="1" si="25"/>
        <v>0</v>
      </c>
    </row>
    <row r="92" spans="1:10" s="130" customFormat="1" ht="13.2" hidden="1" x14ac:dyDescent="0.25">
      <c r="A92" s="104"/>
      <c r="B92" s="145" t="s">
        <v>163</v>
      </c>
      <c r="C92" s="146"/>
      <c r="D92" s="147"/>
      <c r="E92" s="148"/>
      <c r="F92" s="146"/>
      <c r="G92" s="149"/>
      <c r="H92" s="163"/>
      <c r="I92" s="151">
        <f t="shared" ca="1" si="24"/>
        <v>0</v>
      </c>
      <c r="J92" s="152">
        <f t="shared" ca="1" si="25"/>
        <v>0</v>
      </c>
    </row>
    <row r="93" spans="1:10" s="109" customFormat="1" ht="3" hidden="1" customHeight="1" x14ac:dyDescent="0.3">
      <c r="A93" s="105"/>
      <c r="B93" s="159"/>
      <c r="C93" s="159"/>
      <c r="D93" s="159"/>
      <c r="E93" s="159"/>
      <c r="F93" s="159"/>
      <c r="G93" s="159"/>
      <c r="H93" s="159"/>
      <c r="I93" s="159"/>
      <c r="J93" s="159"/>
    </row>
    <row r="94" spans="1:10" s="130" customFormat="1" ht="13.2" hidden="1" x14ac:dyDescent="0.25">
      <c r="A94" s="104"/>
      <c r="B94" s="138" t="s">
        <v>164</v>
      </c>
      <c r="C94" s="139"/>
      <c r="D94" s="140"/>
      <c r="E94" s="140"/>
      <c r="F94" s="141"/>
      <c r="G94" s="142"/>
      <c r="H94" s="142"/>
      <c r="I94" s="142"/>
      <c r="J94" s="144">
        <f ca="1">SUM(J95:J100)</f>
        <v>0</v>
      </c>
    </row>
    <row r="95" spans="1:10" s="130" customFormat="1" ht="13.2" hidden="1" x14ac:dyDescent="0.25">
      <c r="A95" s="104"/>
      <c r="B95" s="145" t="s">
        <v>165</v>
      </c>
      <c r="C95" s="146"/>
      <c r="D95" s="147"/>
      <c r="E95" s="148"/>
      <c r="F95" s="146"/>
      <c r="G95" s="149"/>
      <c r="H95" s="163"/>
      <c r="I95" s="151">
        <f t="shared" ref="I95:I100" ca="1" si="26">TRUNC(H95*(1+$I$8),2)</f>
        <v>0</v>
      </c>
      <c r="J95" s="152">
        <f t="shared" ref="J95:J100" ca="1" si="27">TRUNC(I95*G95,2)</f>
        <v>0</v>
      </c>
    </row>
    <row r="96" spans="1:10" s="130" customFormat="1" ht="13.2" hidden="1" x14ac:dyDescent="0.25">
      <c r="A96" s="104"/>
      <c r="B96" s="145" t="s">
        <v>166</v>
      </c>
      <c r="C96" s="146"/>
      <c r="D96" s="147"/>
      <c r="E96" s="148"/>
      <c r="F96" s="146"/>
      <c r="G96" s="149"/>
      <c r="H96" s="163"/>
      <c r="I96" s="151">
        <f t="shared" ca="1" si="26"/>
        <v>0</v>
      </c>
      <c r="J96" s="152">
        <f t="shared" ca="1" si="27"/>
        <v>0</v>
      </c>
    </row>
    <row r="97" spans="1:10" s="130" customFormat="1" ht="13.2" hidden="1" x14ac:dyDescent="0.25">
      <c r="A97" s="104"/>
      <c r="B97" s="145" t="s">
        <v>167</v>
      </c>
      <c r="C97" s="146"/>
      <c r="D97" s="147"/>
      <c r="E97" s="148"/>
      <c r="F97" s="146"/>
      <c r="G97" s="149"/>
      <c r="H97" s="163"/>
      <c r="I97" s="151">
        <f t="shared" ca="1" si="26"/>
        <v>0</v>
      </c>
      <c r="J97" s="152">
        <f t="shared" ca="1" si="27"/>
        <v>0</v>
      </c>
    </row>
    <row r="98" spans="1:10" s="130" customFormat="1" ht="13.2" hidden="1" x14ac:dyDescent="0.25">
      <c r="A98" s="104"/>
      <c r="B98" s="145" t="s">
        <v>168</v>
      </c>
      <c r="C98" s="146"/>
      <c r="D98" s="147"/>
      <c r="E98" s="148"/>
      <c r="F98" s="146"/>
      <c r="G98" s="149"/>
      <c r="H98" s="163"/>
      <c r="I98" s="151">
        <f t="shared" ca="1" si="26"/>
        <v>0</v>
      </c>
      <c r="J98" s="152">
        <f t="shared" ca="1" si="27"/>
        <v>0</v>
      </c>
    </row>
    <row r="99" spans="1:10" s="130" customFormat="1" ht="13.2" hidden="1" x14ac:dyDescent="0.25">
      <c r="A99" s="104"/>
      <c r="B99" s="145" t="s">
        <v>169</v>
      </c>
      <c r="C99" s="146"/>
      <c r="D99" s="147"/>
      <c r="E99" s="148"/>
      <c r="F99" s="146"/>
      <c r="G99" s="149"/>
      <c r="H99" s="163"/>
      <c r="I99" s="151">
        <f t="shared" ca="1" si="26"/>
        <v>0</v>
      </c>
      <c r="J99" s="152">
        <f t="shared" ca="1" si="27"/>
        <v>0</v>
      </c>
    </row>
    <row r="100" spans="1:10" s="130" customFormat="1" ht="13.2" hidden="1" x14ac:dyDescent="0.25">
      <c r="A100" s="104"/>
      <c r="B100" s="145" t="s">
        <v>170</v>
      </c>
      <c r="C100" s="146"/>
      <c r="D100" s="147"/>
      <c r="E100" s="148"/>
      <c r="F100" s="146"/>
      <c r="G100" s="149"/>
      <c r="H100" s="163"/>
      <c r="I100" s="151">
        <f t="shared" ca="1" si="26"/>
        <v>0</v>
      </c>
      <c r="J100" s="152">
        <f t="shared" ca="1" si="27"/>
        <v>0</v>
      </c>
    </row>
    <row r="101" spans="1:10" s="109" customFormat="1" ht="3" hidden="1" customHeight="1" x14ac:dyDescent="0.3">
      <c r="A101" s="105"/>
      <c r="B101" s="159"/>
      <c r="C101" s="159"/>
      <c r="D101" s="159"/>
      <c r="E101" s="159"/>
      <c r="F101" s="159"/>
      <c r="G101" s="159"/>
      <c r="H101" s="159"/>
      <c r="I101" s="159"/>
      <c r="J101" s="159"/>
    </row>
    <row r="102" spans="1:10" s="130" customFormat="1" ht="13.2" hidden="1" x14ac:dyDescent="0.25">
      <c r="A102" s="105"/>
      <c r="B102" s="131">
        <v>5</v>
      </c>
      <c r="C102" s="132"/>
      <c r="D102" s="133"/>
      <c r="E102" s="133"/>
      <c r="F102" s="134"/>
      <c r="G102" s="135"/>
      <c r="H102" s="135"/>
      <c r="I102" s="135"/>
      <c r="J102" s="137">
        <f ca="1">SUM(J103,J111)</f>
        <v>0</v>
      </c>
    </row>
    <row r="103" spans="1:10" s="130" customFormat="1" ht="13.2" hidden="1" x14ac:dyDescent="0.25">
      <c r="A103" s="104"/>
      <c r="B103" s="138" t="s">
        <v>174</v>
      </c>
      <c r="C103" s="139"/>
      <c r="D103" s="140"/>
      <c r="E103" s="140"/>
      <c r="F103" s="141"/>
      <c r="G103" s="142"/>
      <c r="H103" s="142"/>
      <c r="I103" s="142"/>
      <c r="J103" s="144">
        <f ca="1">SUM(J104:J109)</f>
        <v>0</v>
      </c>
    </row>
    <row r="104" spans="1:10" s="130" customFormat="1" ht="13.2" hidden="1" x14ac:dyDescent="0.25">
      <c r="A104" s="104"/>
      <c r="B104" s="145" t="s">
        <v>175</v>
      </c>
      <c r="C104" s="146"/>
      <c r="D104" s="147"/>
      <c r="E104" s="148"/>
      <c r="F104" s="146"/>
      <c r="G104" s="153"/>
      <c r="H104" s="164"/>
      <c r="I104" s="151">
        <f t="shared" ref="I104:I109" ca="1" si="28">TRUNC(H104*(1+$I$8),2)</f>
        <v>0</v>
      </c>
      <c r="J104" s="152">
        <f t="shared" ref="J104:J109" ca="1" si="29">TRUNC(I104*G104,2)</f>
        <v>0</v>
      </c>
    </row>
    <row r="105" spans="1:10" s="130" customFormat="1" ht="13.2" hidden="1" x14ac:dyDescent="0.25">
      <c r="A105" s="104"/>
      <c r="B105" s="145" t="s">
        <v>176</v>
      </c>
      <c r="C105" s="146"/>
      <c r="D105" s="147"/>
      <c r="E105" s="155"/>
      <c r="F105" s="146"/>
      <c r="G105" s="149"/>
      <c r="H105" s="163"/>
      <c r="I105" s="151">
        <f t="shared" ca="1" si="28"/>
        <v>0</v>
      </c>
      <c r="J105" s="152">
        <f t="shared" ca="1" si="29"/>
        <v>0</v>
      </c>
    </row>
    <row r="106" spans="1:10" s="130" customFormat="1" ht="13.2" hidden="1" x14ac:dyDescent="0.25">
      <c r="A106" s="104"/>
      <c r="B106" s="145" t="s">
        <v>177</v>
      </c>
      <c r="C106" s="146"/>
      <c r="D106" s="147"/>
      <c r="E106" s="155"/>
      <c r="F106" s="146"/>
      <c r="G106" s="149"/>
      <c r="H106" s="163"/>
      <c r="I106" s="151">
        <f t="shared" ca="1" si="28"/>
        <v>0</v>
      </c>
      <c r="J106" s="152">
        <f t="shared" ca="1" si="29"/>
        <v>0</v>
      </c>
    </row>
    <row r="107" spans="1:10" s="130" customFormat="1" ht="13.2" hidden="1" x14ac:dyDescent="0.25">
      <c r="A107" s="104"/>
      <c r="B107" s="145" t="s">
        <v>178</v>
      </c>
      <c r="C107" s="146"/>
      <c r="D107" s="147"/>
      <c r="E107" s="155"/>
      <c r="F107" s="146"/>
      <c r="G107" s="149"/>
      <c r="H107" s="163"/>
      <c r="I107" s="151">
        <f t="shared" ca="1" si="28"/>
        <v>0</v>
      </c>
      <c r="J107" s="152">
        <f t="shared" ca="1" si="29"/>
        <v>0</v>
      </c>
    </row>
    <row r="108" spans="1:10" s="130" customFormat="1" ht="13.2" hidden="1" x14ac:dyDescent="0.25">
      <c r="A108" s="104"/>
      <c r="B108" s="145" t="s">
        <v>179</v>
      </c>
      <c r="C108" s="146"/>
      <c r="D108" s="147"/>
      <c r="E108" s="155"/>
      <c r="F108" s="146"/>
      <c r="G108" s="149"/>
      <c r="H108" s="163"/>
      <c r="I108" s="151">
        <f t="shared" ca="1" si="28"/>
        <v>0</v>
      </c>
      <c r="J108" s="152">
        <f t="shared" ca="1" si="29"/>
        <v>0</v>
      </c>
    </row>
    <row r="109" spans="1:10" s="130" customFormat="1" ht="13.2" hidden="1" x14ac:dyDescent="0.25">
      <c r="A109" s="104"/>
      <c r="B109" s="145" t="s">
        <v>180</v>
      </c>
      <c r="C109" s="146"/>
      <c r="D109" s="147"/>
      <c r="E109" s="148"/>
      <c r="F109" s="146"/>
      <c r="G109" s="149"/>
      <c r="H109" s="163"/>
      <c r="I109" s="151">
        <f t="shared" ca="1" si="28"/>
        <v>0</v>
      </c>
      <c r="J109" s="152">
        <f t="shared" ca="1" si="29"/>
        <v>0</v>
      </c>
    </row>
    <row r="110" spans="1:10" s="109" customFormat="1" ht="3" hidden="1" customHeight="1" x14ac:dyDescent="0.3">
      <c r="A110" s="105"/>
      <c r="B110" s="159"/>
      <c r="C110" s="159"/>
      <c r="D110" s="159"/>
      <c r="E110" s="159"/>
      <c r="F110" s="159"/>
      <c r="G110" s="159"/>
      <c r="H110" s="159"/>
      <c r="I110" s="159"/>
      <c r="J110" s="159"/>
    </row>
    <row r="111" spans="1:10" s="130" customFormat="1" ht="13.2" hidden="1" x14ac:dyDescent="0.25">
      <c r="A111" s="104"/>
      <c r="B111" s="138" t="s">
        <v>181</v>
      </c>
      <c r="C111" s="139"/>
      <c r="D111" s="140"/>
      <c r="E111" s="140"/>
      <c r="F111" s="141"/>
      <c r="G111" s="142"/>
      <c r="H111" s="142"/>
      <c r="I111" s="142"/>
      <c r="J111" s="144">
        <f ca="1">SUM(J112:J117)</f>
        <v>0</v>
      </c>
    </row>
    <row r="112" spans="1:10" s="130" customFormat="1" ht="13.2" hidden="1" x14ac:dyDescent="0.25">
      <c r="A112" s="104"/>
      <c r="B112" s="145" t="s">
        <v>182</v>
      </c>
      <c r="C112" s="146"/>
      <c r="D112" s="147"/>
      <c r="E112" s="148"/>
      <c r="F112" s="146"/>
      <c r="G112" s="153"/>
      <c r="H112" s="164"/>
      <c r="I112" s="151">
        <f t="shared" ref="I112:I117" ca="1" si="30">TRUNC(H112*(1+$I$8),2)</f>
        <v>0</v>
      </c>
      <c r="J112" s="152">
        <f t="shared" ref="J112:J117" ca="1" si="31">TRUNC(I112*G112,2)</f>
        <v>0</v>
      </c>
    </row>
    <row r="113" spans="1:10" s="130" customFormat="1" ht="13.2" hidden="1" x14ac:dyDescent="0.25">
      <c r="A113" s="104"/>
      <c r="B113" s="145" t="s">
        <v>183</v>
      </c>
      <c r="C113" s="146"/>
      <c r="D113" s="147"/>
      <c r="E113" s="148"/>
      <c r="F113" s="146"/>
      <c r="G113" s="149"/>
      <c r="H113" s="163"/>
      <c r="I113" s="151">
        <f t="shared" ca="1" si="30"/>
        <v>0</v>
      </c>
      <c r="J113" s="152">
        <f t="shared" ca="1" si="31"/>
        <v>0</v>
      </c>
    </row>
    <row r="114" spans="1:10" s="130" customFormat="1" ht="13.2" hidden="1" x14ac:dyDescent="0.25">
      <c r="A114" s="104"/>
      <c r="B114" s="145" t="s">
        <v>184</v>
      </c>
      <c r="C114" s="146"/>
      <c r="D114" s="147"/>
      <c r="E114" s="148"/>
      <c r="F114" s="146"/>
      <c r="G114" s="149"/>
      <c r="H114" s="163"/>
      <c r="I114" s="151">
        <f t="shared" ca="1" si="30"/>
        <v>0</v>
      </c>
      <c r="J114" s="152">
        <f t="shared" ca="1" si="31"/>
        <v>0</v>
      </c>
    </row>
    <row r="115" spans="1:10" s="130" customFormat="1" ht="13.2" hidden="1" x14ac:dyDescent="0.25">
      <c r="A115" s="104"/>
      <c r="B115" s="145" t="s">
        <v>185</v>
      </c>
      <c r="C115" s="146"/>
      <c r="D115" s="147"/>
      <c r="E115" s="148"/>
      <c r="F115" s="146"/>
      <c r="G115" s="149"/>
      <c r="H115" s="163"/>
      <c r="I115" s="151">
        <f t="shared" ca="1" si="30"/>
        <v>0</v>
      </c>
      <c r="J115" s="152">
        <f t="shared" ca="1" si="31"/>
        <v>0</v>
      </c>
    </row>
    <row r="116" spans="1:10" s="130" customFormat="1" ht="13.2" hidden="1" x14ac:dyDescent="0.25">
      <c r="A116" s="104"/>
      <c r="B116" s="145" t="s">
        <v>186</v>
      </c>
      <c r="C116" s="146"/>
      <c r="D116" s="147"/>
      <c r="E116" s="148"/>
      <c r="F116" s="146"/>
      <c r="G116" s="149"/>
      <c r="H116" s="163"/>
      <c r="I116" s="151">
        <f t="shared" ca="1" si="30"/>
        <v>0</v>
      </c>
      <c r="J116" s="152">
        <f t="shared" ca="1" si="31"/>
        <v>0</v>
      </c>
    </row>
    <row r="117" spans="1:10" s="130" customFormat="1" ht="13.2" hidden="1" x14ac:dyDescent="0.25">
      <c r="A117" s="104"/>
      <c r="B117" s="145" t="s">
        <v>187</v>
      </c>
      <c r="C117" s="146"/>
      <c r="D117" s="147"/>
      <c r="E117" s="148"/>
      <c r="F117" s="146"/>
      <c r="G117" s="149"/>
      <c r="H117" s="163"/>
      <c r="I117" s="151">
        <f t="shared" ca="1" si="30"/>
        <v>0</v>
      </c>
      <c r="J117" s="152">
        <f t="shared" ca="1" si="31"/>
        <v>0</v>
      </c>
    </row>
    <row r="118" spans="1:10" s="109" customFormat="1" ht="3" hidden="1" customHeight="1" x14ac:dyDescent="0.3">
      <c r="A118" s="105"/>
      <c r="B118" s="159"/>
      <c r="C118" s="159"/>
      <c r="D118" s="159"/>
      <c r="E118" s="159"/>
      <c r="F118" s="159"/>
      <c r="G118" s="159"/>
      <c r="H118" s="159"/>
      <c r="I118" s="159"/>
      <c r="J118" s="159"/>
    </row>
    <row r="119" spans="1:10" s="130" customFormat="1" ht="13.2" hidden="1" x14ac:dyDescent="0.25">
      <c r="A119" s="105"/>
      <c r="B119" s="131">
        <v>6</v>
      </c>
      <c r="C119" s="132"/>
      <c r="D119" s="133"/>
      <c r="E119" s="133"/>
      <c r="F119" s="134"/>
      <c r="G119" s="135"/>
      <c r="H119" s="135"/>
      <c r="I119" s="135"/>
      <c r="J119" s="137">
        <f ca="1">SUM(J120,J128)</f>
        <v>0</v>
      </c>
    </row>
    <row r="120" spans="1:10" s="130" customFormat="1" ht="13.2" hidden="1" x14ac:dyDescent="0.25">
      <c r="A120" s="104"/>
      <c r="B120" s="138" t="s">
        <v>188</v>
      </c>
      <c r="C120" s="139"/>
      <c r="D120" s="140"/>
      <c r="E120" s="140"/>
      <c r="F120" s="141"/>
      <c r="G120" s="142"/>
      <c r="H120" s="142"/>
      <c r="I120" s="142"/>
      <c r="J120" s="144">
        <f ca="1">SUM(J121:J126)</f>
        <v>0</v>
      </c>
    </row>
    <row r="121" spans="1:10" s="130" customFormat="1" ht="13.2" hidden="1" x14ac:dyDescent="0.25">
      <c r="A121" s="104"/>
      <c r="B121" s="145" t="s">
        <v>189</v>
      </c>
      <c r="C121" s="146"/>
      <c r="D121" s="147"/>
      <c r="E121" s="148"/>
      <c r="F121" s="146"/>
      <c r="G121" s="153"/>
      <c r="H121" s="164"/>
      <c r="I121" s="151">
        <f t="shared" ref="I121:I126" ca="1" si="32">TRUNC(H121*(1+$I$8),2)</f>
        <v>0</v>
      </c>
      <c r="J121" s="152">
        <f t="shared" ref="J121:J126" ca="1" si="33">TRUNC(I121*G121,2)</f>
        <v>0</v>
      </c>
    </row>
    <row r="122" spans="1:10" s="130" customFormat="1" ht="13.2" hidden="1" x14ac:dyDescent="0.25">
      <c r="A122" s="104"/>
      <c r="B122" s="145" t="s">
        <v>190</v>
      </c>
      <c r="C122" s="146"/>
      <c r="D122" s="147"/>
      <c r="E122" s="155"/>
      <c r="F122" s="146"/>
      <c r="G122" s="149"/>
      <c r="H122" s="163"/>
      <c r="I122" s="151">
        <f t="shared" ca="1" si="32"/>
        <v>0</v>
      </c>
      <c r="J122" s="152">
        <f t="shared" ca="1" si="33"/>
        <v>0</v>
      </c>
    </row>
    <row r="123" spans="1:10" s="130" customFormat="1" ht="13.2" hidden="1" x14ac:dyDescent="0.25">
      <c r="A123" s="104"/>
      <c r="B123" s="145" t="s">
        <v>191</v>
      </c>
      <c r="C123" s="146"/>
      <c r="D123" s="147"/>
      <c r="E123" s="155"/>
      <c r="F123" s="146"/>
      <c r="G123" s="149"/>
      <c r="H123" s="163"/>
      <c r="I123" s="151">
        <f t="shared" ca="1" si="32"/>
        <v>0</v>
      </c>
      <c r="J123" s="152">
        <f t="shared" ca="1" si="33"/>
        <v>0</v>
      </c>
    </row>
    <row r="124" spans="1:10" s="130" customFormat="1" ht="13.2" hidden="1" x14ac:dyDescent="0.25">
      <c r="A124" s="104"/>
      <c r="B124" s="145" t="s">
        <v>192</v>
      </c>
      <c r="C124" s="146"/>
      <c r="D124" s="147"/>
      <c r="E124" s="155"/>
      <c r="F124" s="146"/>
      <c r="G124" s="149"/>
      <c r="H124" s="163"/>
      <c r="I124" s="151">
        <f t="shared" ca="1" si="32"/>
        <v>0</v>
      </c>
      <c r="J124" s="152">
        <f t="shared" ca="1" si="33"/>
        <v>0</v>
      </c>
    </row>
    <row r="125" spans="1:10" s="130" customFormat="1" ht="13.2" hidden="1" x14ac:dyDescent="0.25">
      <c r="A125" s="104"/>
      <c r="B125" s="145" t="s">
        <v>193</v>
      </c>
      <c r="C125" s="146"/>
      <c r="D125" s="147"/>
      <c r="E125" s="155"/>
      <c r="F125" s="146"/>
      <c r="G125" s="149"/>
      <c r="H125" s="163"/>
      <c r="I125" s="151">
        <f t="shared" ca="1" si="32"/>
        <v>0</v>
      </c>
      <c r="J125" s="152">
        <f t="shared" ca="1" si="33"/>
        <v>0</v>
      </c>
    </row>
    <row r="126" spans="1:10" s="130" customFormat="1" ht="13.2" hidden="1" x14ac:dyDescent="0.25">
      <c r="A126" s="104"/>
      <c r="B126" s="145" t="s">
        <v>194</v>
      </c>
      <c r="C126" s="146"/>
      <c r="D126" s="147"/>
      <c r="E126" s="148"/>
      <c r="F126" s="146"/>
      <c r="G126" s="149"/>
      <c r="H126" s="163"/>
      <c r="I126" s="151">
        <f t="shared" ca="1" si="32"/>
        <v>0</v>
      </c>
      <c r="J126" s="152">
        <f t="shared" ca="1" si="33"/>
        <v>0</v>
      </c>
    </row>
    <row r="127" spans="1:10" s="109" customFormat="1" ht="3" hidden="1" customHeight="1" x14ac:dyDescent="0.3">
      <c r="A127" s="105"/>
      <c r="B127" s="159"/>
      <c r="C127" s="159"/>
      <c r="D127" s="159"/>
      <c r="E127" s="159"/>
      <c r="F127" s="159"/>
      <c r="G127" s="159"/>
      <c r="H127" s="159"/>
      <c r="I127" s="159"/>
      <c r="J127" s="159"/>
    </row>
    <row r="128" spans="1:10" s="130" customFormat="1" ht="13.2" hidden="1" x14ac:dyDescent="0.25">
      <c r="A128" s="104"/>
      <c r="B128" s="138" t="s">
        <v>195</v>
      </c>
      <c r="C128" s="139"/>
      <c r="D128" s="140"/>
      <c r="E128" s="140"/>
      <c r="F128" s="141"/>
      <c r="G128" s="142"/>
      <c r="H128" s="142"/>
      <c r="I128" s="142"/>
      <c r="J128" s="144">
        <f ca="1">SUM(J129:J134)</f>
        <v>0</v>
      </c>
    </row>
    <row r="129" spans="1:10" s="130" customFormat="1" ht="13.2" hidden="1" x14ac:dyDescent="0.25">
      <c r="A129" s="104"/>
      <c r="B129" s="145" t="s">
        <v>196</v>
      </c>
      <c r="C129" s="146"/>
      <c r="D129" s="147"/>
      <c r="E129" s="148"/>
      <c r="F129" s="146"/>
      <c r="G129" s="149"/>
      <c r="H129" s="163"/>
      <c r="I129" s="151">
        <f t="shared" ref="I129:I134" ca="1" si="34">TRUNC(H129*(1+$I$8),2)</f>
        <v>0</v>
      </c>
      <c r="J129" s="152">
        <f t="shared" ref="J129:J134" ca="1" si="35">TRUNC(I129*G129,2)</f>
        <v>0</v>
      </c>
    </row>
    <row r="130" spans="1:10" s="130" customFormat="1" ht="13.2" hidden="1" x14ac:dyDescent="0.25">
      <c r="A130" s="104"/>
      <c r="B130" s="145" t="s">
        <v>197</v>
      </c>
      <c r="C130" s="146"/>
      <c r="D130" s="147"/>
      <c r="E130" s="148"/>
      <c r="F130" s="146"/>
      <c r="G130" s="149"/>
      <c r="H130" s="163"/>
      <c r="I130" s="151">
        <f t="shared" ca="1" si="34"/>
        <v>0</v>
      </c>
      <c r="J130" s="152">
        <f t="shared" ca="1" si="35"/>
        <v>0</v>
      </c>
    </row>
    <row r="131" spans="1:10" s="130" customFormat="1" ht="13.2" hidden="1" x14ac:dyDescent="0.25">
      <c r="A131" s="104"/>
      <c r="B131" s="145" t="s">
        <v>198</v>
      </c>
      <c r="C131" s="146"/>
      <c r="D131" s="147"/>
      <c r="E131" s="148"/>
      <c r="F131" s="146"/>
      <c r="G131" s="149"/>
      <c r="H131" s="163"/>
      <c r="I131" s="151">
        <f t="shared" ca="1" si="34"/>
        <v>0</v>
      </c>
      <c r="J131" s="152">
        <f t="shared" ca="1" si="35"/>
        <v>0</v>
      </c>
    </row>
    <row r="132" spans="1:10" s="130" customFormat="1" ht="13.2" hidden="1" x14ac:dyDescent="0.25">
      <c r="A132" s="104"/>
      <c r="B132" s="145" t="s">
        <v>199</v>
      </c>
      <c r="C132" s="146"/>
      <c r="D132" s="147"/>
      <c r="E132" s="148"/>
      <c r="F132" s="146"/>
      <c r="G132" s="149"/>
      <c r="H132" s="163"/>
      <c r="I132" s="151">
        <f t="shared" ca="1" si="34"/>
        <v>0</v>
      </c>
      <c r="J132" s="152">
        <f t="shared" ca="1" si="35"/>
        <v>0</v>
      </c>
    </row>
    <row r="133" spans="1:10" s="130" customFormat="1" ht="13.2" hidden="1" x14ac:dyDescent="0.25">
      <c r="A133" s="104"/>
      <c r="B133" s="145" t="s">
        <v>200</v>
      </c>
      <c r="C133" s="146"/>
      <c r="D133" s="147"/>
      <c r="E133" s="148"/>
      <c r="F133" s="146"/>
      <c r="G133" s="149"/>
      <c r="H133" s="163"/>
      <c r="I133" s="151">
        <f t="shared" ca="1" si="34"/>
        <v>0</v>
      </c>
      <c r="J133" s="152">
        <f t="shared" ca="1" si="35"/>
        <v>0</v>
      </c>
    </row>
    <row r="134" spans="1:10" s="130" customFormat="1" ht="13.2" hidden="1" x14ac:dyDescent="0.25">
      <c r="A134" s="104"/>
      <c r="B134" s="145" t="s">
        <v>201</v>
      </c>
      <c r="C134" s="146"/>
      <c r="D134" s="147"/>
      <c r="E134" s="148"/>
      <c r="F134" s="146"/>
      <c r="G134" s="149"/>
      <c r="H134" s="163"/>
      <c r="I134" s="151">
        <f t="shared" ca="1" si="34"/>
        <v>0</v>
      </c>
      <c r="J134" s="152">
        <f t="shared" ca="1" si="35"/>
        <v>0</v>
      </c>
    </row>
    <row r="135" spans="1:10" s="109" customFormat="1" ht="3" hidden="1" customHeight="1" x14ac:dyDescent="0.3">
      <c r="A135" s="105"/>
      <c r="B135" s="159"/>
      <c r="C135" s="159"/>
      <c r="D135" s="159"/>
      <c r="E135" s="159"/>
      <c r="F135" s="159"/>
      <c r="G135" s="159"/>
      <c r="H135" s="159"/>
      <c r="I135" s="159"/>
      <c r="J135" s="159"/>
    </row>
    <row r="136" spans="1:10" s="130" customFormat="1" ht="13.2" hidden="1" x14ac:dyDescent="0.25">
      <c r="A136" s="105"/>
      <c r="B136" s="131">
        <v>7</v>
      </c>
      <c r="C136" s="132"/>
      <c r="D136" s="133"/>
      <c r="E136" s="133"/>
      <c r="F136" s="134"/>
      <c r="G136" s="135"/>
      <c r="H136" s="135"/>
      <c r="I136" s="135"/>
      <c r="J136" s="137">
        <f ca="1">SUM(J137,J145)</f>
        <v>0</v>
      </c>
    </row>
    <row r="137" spans="1:10" s="130" customFormat="1" ht="13.2" hidden="1" x14ac:dyDescent="0.25">
      <c r="A137" s="104"/>
      <c r="B137" s="138" t="s">
        <v>202</v>
      </c>
      <c r="C137" s="139"/>
      <c r="D137" s="140"/>
      <c r="E137" s="140"/>
      <c r="F137" s="141"/>
      <c r="G137" s="142"/>
      <c r="H137" s="142"/>
      <c r="I137" s="142"/>
      <c r="J137" s="144">
        <f ca="1">SUM(J138:J143)</f>
        <v>0</v>
      </c>
    </row>
    <row r="138" spans="1:10" s="130" customFormat="1" ht="13.2" hidden="1" x14ac:dyDescent="0.25">
      <c r="A138" s="104"/>
      <c r="B138" s="145" t="s">
        <v>203</v>
      </c>
      <c r="C138" s="146"/>
      <c r="D138" s="147"/>
      <c r="E138" s="148"/>
      <c r="F138" s="146"/>
      <c r="G138" s="153"/>
      <c r="H138" s="164"/>
      <c r="I138" s="151">
        <f t="shared" ref="I138:I143" ca="1" si="36">TRUNC(H138*(1+$I$8),2)</f>
        <v>0</v>
      </c>
      <c r="J138" s="152">
        <f t="shared" ref="J138:J143" ca="1" si="37">TRUNC(I138*G138,2)</f>
        <v>0</v>
      </c>
    </row>
    <row r="139" spans="1:10" s="130" customFormat="1" ht="13.2" hidden="1" x14ac:dyDescent="0.25">
      <c r="A139" s="104"/>
      <c r="B139" s="145" t="s">
        <v>204</v>
      </c>
      <c r="C139" s="146"/>
      <c r="D139" s="147"/>
      <c r="E139" s="155"/>
      <c r="F139" s="146"/>
      <c r="G139" s="149"/>
      <c r="H139" s="163"/>
      <c r="I139" s="151">
        <f t="shared" ca="1" si="36"/>
        <v>0</v>
      </c>
      <c r="J139" s="152">
        <f t="shared" ca="1" si="37"/>
        <v>0</v>
      </c>
    </row>
    <row r="140" spans="1:10" s="130" customFormat="1" ht="13.2" hidden="1" x14ac:dyDescent="0.25">
      <c r="A140" s="104"/>
      <c r="B140" s="145" t="s">
        <v>205</v>
      </c>
      <c r="C140" s="146"/>
      <c r="D140" s="147"/>
      <c r="E140" s="155"/>
      <c r="F140" s="146"/>
      <c r="G140" s="149"/>
      <c r="H140" s="163"/>
      <c r="I140" s="151">
        <f t="shared" ca="1" si="36"/>
        <v>0</v>
      </c>
      <c r="J140" s="152">
        <f t="shared" ca="1" si="37"/>
        <v>0</v>
      </c>
    </row>
    <row r="141" spans="1:10" s="130" customFormat="1" ht="13.2" hidden="1" x14ac:dyDescent="0.25">
      <c r="A141" s="104"/>
      <c r="B141" s="145" t="s">
        <v>206</v>
      </c>
      <c r="C141" s="146"/>
      <c r="D141" s="147"/>
      <c r="E141" s="155"/>
      <c r="F141" s="146"/>
      <c r="G141" s="149"/>
      <c r="H141" s="163"/>
      <c r="I141" s="151">
        <f t="shared" ca="1" si="36"/>
        <v>0</v>
      </c>
      <c r="J141" s="152">
        <f t="shared" ca="1" si="37"/>
        <v>0</v>
      </c>
    </row>
    <row r="142" spans="1:10" s="130" customFormat="1" ht="13.2" hidden="1" x14ac:dyDescent="0.25">
      <c r="A142" s="104"/>
      <c r="B142" s="145" t="s">
        <v>207</v>
      </c>
      <c r="C142" s="146"/>
      <c r="D142" s="147"/>
      <c r="E142" s="155"/>
      <c r="F142" s="146"/>
      <c r="G142" s="149"/>
      <c r="H142" s="163"/>
      <c r="I142" s="151">
        <f t="shared" ca="1" si="36"/>
        <v>0</v>
      </c>
      <c r="J142" s="152">
        <f t="shared" ca="1" si="37"/>
        <v>0</v>
      </c>
    </row>
    <row r="143" spans="1:10" s="130" customFormat="1" ht="13.2" hidden="1" x14ac:dyDescent="0.25">
      <c r="A143" s="104"/>
      <c r="B143" s="145" t="s">
        <v>208</v>
      </c>
      <c r="C143" s="146"/>
      <c r="D143" s="147"/>
      <c r="E143" s="148"/>
      <c r="F143" s="146"/>
      <c r="G143" s="149"/>
      <c r="H143" s="163"/>
      <c r="I143" s="151">
        <f t="shared" ca="1" si="36"/>
        <v>0</v>
      </c>
      <c r="J143" s="152">
        <f t="shared" ca="1" si="37"/>
        <v>0</v>
      </c>
    </row>
    <row r="144" spans="1:10" s="109" customFormat="1" ht="3" hidden="1" customHeight="1" x14ac:dyDescent="0.3">
      <c r="A144" s="105"/>
      <c r="B144" s="159"/>
      <c r="C144" s="159"/>
      <c r="D144" s="159"/>
      <c r="E144" s="159"/>
      <c r="F144" s="159"/>
      <c r="G144" s="159"/>
      <c r="H144" s="159"/>
      <c r="I144" s="159"/>
      <c r="J144" s="159"/>
    </row>
    <row r="145" spans="1:10" s="130" customFormat="1" ht="13.2" hidden="1" x14ac:dyDescent="0.25">
      <c r="A145" s="104"/>
      <c r="B145" s="138" t="s">
        <v>209</v>
      </c>
      <c r="C145" s="139"/>
      <c r="D145" s="140"/>
      <c r="E145" s="140"/>
      <c r="F145" s="141"/>
      <c r="G145" s="142"/>
      <c r="H145" s="142"/>
      <c r="I145" s="142"/>
      <c r="J145" s="144">
        <f ca="1">SUM(J146:J151)</f>
        <v>0</v>
      </c>
    </row>
    <row r="146" spans="1:10" s="130" customFormat="1" ht="13.2" hidden="1" x14ac:dyDescent="0.25">
      <c r="A146" s="104"/>
      <c r="B146" s="145" t="s">
        <v>210</v>
      </c>
      <c r="C146" s="146"/>
      <c r="D146" s="147"/>
      <c r="E146" s="148"/>
      <c r="F146" s="146"/>
      <c r="G146" s="149"/>
      <c r="H146" s="163"/>
      <c r="I146" s="151">
        <f t="shared" ref="I146:I151" ca="1" si="38">TRUNC(H146*(1+$I$8),2)</f>
        <v>0</v>
      </c>
      <c r="J146" s="152">
        <f t="shared" ref="J146:J151" ca="1" si="39">TRUNC(I146*G146,2)</f>
        <v>0</v>
      </c>
    </row>
    <row r="147" spans="1:10" s="130" customFormat="1" ht="13.2" hidden="1" x14ac:dyDescent="0.25">
      <c r="A147" s="104"/>
      <c r="B147" s="145" t="s">
        <v>211</v>
      </c>
      <c r="C147" s="146"/>
      <c r="D147" s="147"/>
      <c r="E147" s="148"/>
      <c r="F147" s="146"/>
      <c r="G147" s="149"/>
      <c r="H147" s="163"/>
      <c r="I147" s="151">
        <f t="shared" ca="1" si="38"/>
        <v>0</v>
      </c>
      <c r="J147" s="152">
        <f t="shared" ca="1" si="39"/>
        <v>0</v>
      </c>
    </row>
    <row r="148" spans="1:10" s="130" customFormat="1" ht="13.2" hidden="1" x14ac:dyDescent="0.25">
      <c r="A148" s="104"/>
      <c r="B148" s="145" t="s">
        <v>212</v>
      </c>
      <c r="C148" s="146"/>
      <c r="D148" s="147"/>
      <c r="E148" s="148"/>
      <c r="F148" s="146"/>
      <c r="G148" s="149"/>
      <c r="H148" s="163"/>
      <c r="I148" s="151">
        <f t="shared" ca="1" si="38"/>
        <v>0</v>
      </c>
      <c r="J148" s="152">
        <f t="shared" ca="1" si="39"/>
        <v>0</v>
      </c>
    </row>
    <row r="149" spans="1:10" s="130" customFormat="1" ht="13.2" hidden="1" x14ac:dyDescent="0.25">
      <c r="A149" s="104"/>
      <c r="B149" s="145" t="s">
        <v>213</v>
      </c>
      <c r="C149" s="146"/>
      <c r="D149" s="147"/>
      <c r="E149" s="148"/>
      <c r="F149" s="146"/>
      <c r="G149" s="149"/>
      <c r="H149" s="163"/>
      <c r="I149" s="151">
        <f t="shared" ca="1" si="38"/>
        <v>0</v>
      </c>
      <c r="J149" s="152">
        <f t="shared" ca="1" si="39"/>
        <v>0</v>
      </c>
    </row>
    <row r="150" spans="1:10" s="130" customFormat="1" ht="13.2" hidden="1" x14ac:dyDescent="0.25">
      <c r="A150" s="104"/>
      <c r="B150" s="145" t="s">
        <v>214</v>
      </c>
      <c r="C150" s="146"/>
      <c r="D150" s="147"/>
      <c r="E150" s="148"/>
      <c r="F150" s="146"/>
      <c r="G150" s="149"/>
      <c r="H150" s="163"/>
      <c r="I150" s="151">
        <f t="shared" ca="1" si="38"/>
        <v>0</v>
      </c>
      <c r="J150" s="152">
        <f t="shared" ca="1" si="39"/>
        <v>0</v>
      </c>
    </row>
    <row r="151" spans="1:10" s="130" customFormat="1" ht="13.2" hidden="1" x14ac:dyDescent="0.25">
      <c r="A151" s="104"/>
      <c r="B151" s="145" t="s">
        <v>215</v>
      </c>
      <c r="C151" s="146"/>
      <c r="D151" s="147"/>
      <c r="E151" s="148"/>
      <c r="F151" s="146"/>
      <c r="G151" s="149"/>
      <c r="H151" s="163"/>
      <c r="I151" s="151">
        <f t="shared" ca="1" si="38"/>
        <v>0</v>
      </c>
      <c r="J151" s="152">
        <f t="shared" ca="1" si="39"/>
        <v>0</v>
      </c>
    </row>
    <row r="152" spans="1:10" s="109" customFormat="1" ht="3" hidden="1" customHeight="1" x14ac:dyDescent="0.3">
      <c r="A152" s="105"/>
      <c r="B152" s="159"/>
      <c r="C152" s="159"/>
      <c r="D152" s="159"/>
      <c r="E152" s="159"/>
      <c r="F152" s="159"/>
      <c r="G152" s="159"/>
      <c r="H152" s="159"/>
      <c r="I152" s="159"/>
      <c r="J152" s="159"/>
    </row>
    <row r="153" spans="1:10" s="130" customFormat="1" ht="13.2" hidden="1" x14ac:dyDescent="0.25">
      <c r="A153" s="105"/>
      <c r="B153" s="131">
        <v>8</v>
      </c>
      <c r="C153" s="132"/>
      <c r="D153" s="133"/>
      <c r="E153" s="133"/>
      <c r="F153" s="134"/>
      <c r="G153" s="135"/>
      <c r="H153" s="135"/>
      <c r="I153" s="135"/>
      <c r="J153" s="137">
        <f ca="1">SUM(J154,J162)</f>
        <v>0</v>
      </c>
    </row>
    <row r="154" spans="1:10" s="130" customFormat="1" ht="13.2" hidden="1" x14ac:dyDescent="0.25">
      <c r="A154" s="104"/>
      <c r="B154" s="138" t="s">
        <v>216</v>
      </c>
      <c r="C154" s="139"/>
      <c r="D154" s="140"/>
      <c r="E154" s="140"/>
      <c r="F154" s="141"/>
      <c r="G154" s="142"/>
      <c r="H154" s="142"/>
      <c r="I154" s="142"/>
      <c r="J154" s="144">
        <f ca="1">SUM(J155:J160)</f>
        <v>0</v>
      </c>
    </row>
    <row r="155" spans="1:10" s="130" customFormat="1" ht="13.2" hidden="1" x14ac:dyDescent="0.25">
      <c r="A155" s="104"/>
      <c r="B155" s="145" t="s">
        <v>217</v>
      </c>
      <c r="C155" s="146"/>
      <c r="D155" s="147"/>
      <c r="E155" s="148"/>
      <c r="F155" s="146"/>
      <c r="G155" s="153"/>
      <c r="H155" s="164"/>
      <c r="I155" s="151">
        <f t="shared" ref="I155:I160" ca="1" si="40">TRUNC(H155*(1+$I$8),2)</f>
        <v>0</v>
      </c>
      <c r="J155" s="152">
        <f t="shared" ref="J155:J160" ca="1" si="41">TRUNC(I155*G155,2)</f>
        <v>0</v>
      </c>
    </row>
    <row r="156" spans="1:10" s="130" customFormat="1" ht="13.2" hidden="1" x14ac:dyDescent="0.25">
      <c r="A156" s="104"/>
      <c r="B156" s="145" t="s">
        <v>218</v>
      </c>
      <c r="C156" s="146"/>
      <c r="D156" s="147"/>
      <c r="E156" s="155"/>
      <c r="F156" s="146"/>
      <c r="G156" s="149"/>
      <c r="H156" s="163"/>
      <c r="I156" s="151">
        <f t="shared" ca="1" si="40"/>
        <v>0</v>
      </c>
      <c r="J156" s="152">
        <f t="shared" ca="1" si="41"/>
        <v>0</v>
      </c>
    </row>
    <row r="157" spans="1:10" s="130" customFormat="1" ht="13.2" hidden="1" x14ac:dyDescent="0.25">
      <c r="A157" s="104"/>
      <c r="B157" s="145" t="s">
        <v>219</v>
      </c>
      <c r="C157" s="146"/>
      <c r="D157" s="147"/>
      <c r="E157" s="155"/>
      <c r="F157" s="146"/>
      <c r="G157" s="149"/>
      <c r="H157" s="163"/>
      <c r="I157" s="151">
        <f t="shared" ca="1" si="40"/>
        <v>0</v>
      </c>
      <c r="J157" s="152">
        <f t="shared" ca="1" si="41"/>
        <v>0</v>
      </c>
    </row>
    <row r="158" spans="1:10" s="130" customFormat="1" ht="13.2" hidden="1" x14ac:dyDescent="0.25">
      <c r="A158" s="104"/>
      <c r="B158" s="145" t="s">
        <v>220</v>
      </c>
      <c r="C158" s="146"/>
      <c r="D158" s="147"/>
      <c r="E158" s="155"/>
      <c r="F158" s="146"/>
      <c r="G158" s="149"/>
      <c r="H158" s="163"/>
      <c r="I158" s="151">
        <f t="shared" ca="1" si="40"/>
        <v>0</v>
      </c>
      <c r="J158" s="152">
        <f t="shared" ca="1" si="41"/>
        <v>0</v>
      </c>
    </row>
    <row r="159" spans="1:10" s="130" customFormat="1" ht="13.2" hidden="1" x14ac:dyDescent="0.25">
      <c r="A159" s="104"/>
      <c r="B159" s="145" t="s">
        <v>221</v>
      </c>
      <c r="C159" s="146"/>
      <c r="D159" s="147"/>
      <c r="E159" s="155"/>
      <c r="F159" s="146"/>
      <c r="G159" s="149"/>
      <c r="H159" s="163"/>
      <c r="I159" s="151">
        <f t="shared" ca="1" si="40"/>
        <v>0</v>
      </c>
      <c r="J159" s="152">
        <f t="shared" ca="1" si="41"/>
        <v>0</v>
      </c>
    </row>
    <row r="160" spans="1:10" s="130" customFormat="1" ht="13.2" hidden="1" x14ac:dyDescent="0.25">
      <c r="A160" s="104"/>
      <c r="B160" s="145" t="s">
        <v>222</v>
      </c>
      <c r="C160" s="146"/>
      <c r="D160" s="147"/>
      <c r="E160" s="148"/>
      <c r="F160" s="146"/>
      <c r="G160" s="149"/>
      <c r="H160" s="163"/>
      <c r="I160" s="151">
        <f t="shared" ca="1" si="40"/>
        <v>0</v>
      </c>
      <c r="J160" s="152">
        <f t="shared" ca="1" si="41"/>
        <v>0</v>
      </c>
    </row>
    <row r="161" spans="1:10" s="109" customFormat="1" ht="3" hidden="1" customHeight="1" x14ac:dyDescent="0.3">
      <c r="A161" s="105"/>
      <c r="B161" s="159"/>
      <c r="C161" s="159"/>
      <c r="D161" s="159"/>
      <c r="E161" s="159"/>
      <c r="F161" s="159"/>
      <c r="G161" s="159"/>
      <c r="H161" s="159"/>
      <c r="I161" s="159"/>
      <c r="J161" s="159"/>
    </row>
    <row r="162" spans="1:10" s="130" customFormat="1" ht="13.2" hidden="1" x14ac:dyDescent="0.25">
      <c r="A162" s="104"/>
      <c r="B162" s="138" t="s">
        <v>223</v>
      </c>
      <c r="C162" s="139"/>
      <c r="D162" s="140"/>
      <c r="E162" s="140"/>
      <c r="F162" s="141"/>
      <c r="G162" s="142"/>
      <c r="H162" s="142"/>
      <c r="I162" s="142"/>
      <c r="J162" s="144">
        <f ca="1">SUM(J163:J168)</f>
        <v>0</v>
      </c>
    </row>
    <row r="163" spans="1:10" s="130" customFormat="1" ht="13.2" hidden="1" x14ac:dyDescent="0.25">
      <c r="A163" s="104"/>
      <c r="B163" s="145" t="s">
        <v>224</v>
      </c>
      <c r="C163" s="146"/>
      <c r="D163" s="147"/>
      <c r="E163" s="148"/>
      <c r="F163" s="146"/>
      <c r="G163" s="149"/>
      <c r="H163" s="163"/>
      <c r="I163" s="151">
        <f t="shared" ref="I163:I168" ca="1" si="42">TRUNC(H163*(1+$I$8),2)</f>
        <v>0</v>
      </c>
      <c r="J163" s="152">
        <f t="shared" ref="J163:J168" ca="1" si="43">TRUNC(I163*G163,2)</f>
        <v>0</v>
      </c>
    </row>
    <row r="164" spans="1:10" s="130" customFormat="1" ht="13.2" hidden="1" x14ac:dyDescent="0.25">
      <c r="A164" s="104"/>
      <c r="B164" s="145" t="s">
        <v>225</v>
      </c>
      <c r="C164" s="146"/>
      <c r="D164" s="147"/>
      <c r="E164" s="148"/>
      <c r="F164" s="146"/>
      <c r="G164" s="149"/>
      <c r="H164" s="163"/>
      <c r="I164" s="151">
        <f t="shared" ca="1" si="42"/>
        <v>0</v>
      </c>
      <c r="J164" s="152">
        <f t="shared" ca="1" si="43"/>
        <v>0</v>
      </c>
    </row>
    <row r="165" spans="1:10" s="130" customFormat="1" ht="13.2" hidden="1" x14ac:dyDescent="0.25">
      <c r="A165" s="104"/>
      <c r="B165" s="145" t="s">
        <v>226</v>
      </c>
      <c r="C165" s="146"/>
      <c r="D165" s="147"/>
      <c r="E165" s="148"/>
      <c r="F165" s="146"/>
      <c r="G165" s="149"/>
      <c r="H165" s="163"/>
      <c r="I165" s="151">
        <f t="shared" ca="1" si="42"/>
        <v>0</v>
      </c>
      <c r="J165" s="152">
        <f t="shared" ca="1" si="43"/>
        <v>0</v>
      </c>
    </row>
    <row r="166" spans="1:10" s="130" customFormat="1" ht="13.2" hidden="1" x14ac:dyDescent="0.25">
      <c r="A166" s="104"/>
      <c r="B166" s="145" t="s">
        <v>227</v>
      </c>
      <c r="C166" s="146"/>
      <c r="D166" s="147"/>
      <c r="E166" s="148"/>
      <c r="F166" s="146"/>
      <c r="G166" s="149"/>
      <c r="H166" s="163"/>
      <c r="I166" s="151">
        <f t="shared" ca="1" si="42"/>
        <v>0</v>
      </c>
      <c r="J166" s="152">
        <f t="shared" ca="1" si="43"/>
        <v>0</v>
      </c>
    </row>
    <row r="167" spans="1:10" s="130" customFormat="1" ht="13.2" hidden="1" x14ac:dyDescent="0.25">
      <c r="A167" s="104"/>
      <c r="B167" s="145" t="s">
        <v>228</v>
      </c>
      <c r="C167" s="146"/>
      <c r="D167" s="147"/>
      <c r="E167" s="148"/>
      <c r="F167" s="146"/>
      <c r="G167" s="149"/>
      <c r="H167" s="163"/>
      <c r="I167" s="151">
        <f t="shared" ca="1" si="42"/>
        <v>0</v>
      </c>
      <c r="J167" s="152">
        <f t="shared" ca="1" si="43"/>
        <v>0</v>
      </c>
    </row>
    <row r="168" spans="1:10" s="130" customFormat="1" ht="13.2" hidden="1" x14ac:dyDescent="0.25">
      <c r="A168" s="104"/>
      <c r="B168" s="145" t="s">
        <v>229</v>
      </c>
      <c r="C168" s="146"/>
      <c r="D168" s="147"/>
      <c r="E168" s="148"/>
      <c r="F168" s="146"/>
      <c r="G168" s="149"/>
      <c r="H168" s="163"/>
      <c r="I168" s="151">
        <f t="shared" ca="1" si="42"/>
        <v>0</v>
      </c>
      <c r="J168" s="152">
        <f t="shared" ca="1" si="43"/>
        <v>0</v>
      </c>
    </row>
    <row r="169" spans="1:10" s="109" customFormat="1" ht="3" hidden="1" customHeight="1" x14ac:dyDescent="0.3">
      <c r="A169" s="105"/>
      <c r="B169" s="159"/>
      <c r="C169" s="159"/>
      <c r="D169" s="159"/>
      <c r="E169" s="159"/>
      <c r="F169" s="159"/>
      <c r="G169" s="159"/>
      <c r="H169" s="159"/>
      <c r="I169" s="159"/>
      <c r="J169" s="159"/>
    </row>
    <row r="170" spans="1:10" s="130" customFormat="1" ht="13.2" hidden="1" x14ac:dyDescent="0.25">
      <c r="A170" s="105"/>
      <c r="B170" s="131">
        <v>9</v>
      </c>
      <c r="C170" s="132"/>
      <c r="D170" s="133"/>
      <c r="E170" s="133"/>
      <c r="F170" s="134"/>
      <c r="G170" s="135"/>
      <c r="H170" s="135"/>
      <c r="I170" s="135"/>
      <c r="J170" s="137">
        <f ca="1">SUM(J171,J179)</f>
        <v>0</v>
      </c>
    </row>
    <row r="171" spans="1:10" s="130" customFormat="1" ht="13.2" hidden="1" x14ac:dyDescent="0.25">
      <c r="A171" s="104"/>
      <c r="B171" s="138" t="s">
        <v>230</v>
      </c>
      <c r="C171" s="139"/>
      <c r="D171" s="140"/>
      <c r="E171" s="140"/>
      <c r="F171" s="141"/>
      <c r="G171" s="142"/>
      <c r="H171" s="142"/>
      <c r="I171" s="142"/>
      <c r="J171" s="144">
        <f ca="1">SUM(J172:J177)</f>
        <v>0</v>
      </c>
    </row>
    <row r="172" spans="1:10" s="130" customFormat="1" ht="13.2" hidden="1" x14ac:dyDescent="0.25">
      <c r="A172" s="104"/>
      <c r="B172" s="145" t="s">
        <v>231</v>
      </c>
      <c r="C172" s="146"/>
      <c r="D172" s="147"/>
      <c r="E172" s="148"/>
      <c r="F172" s="146"/>
      <c r="G172" s="153"/>
      <c r="H172" s="164"/>
      <c r="I172" s="151">
        <f t="shared" ref="I172:I177" ca="1" si="44">TRUNC(H172*(1+$I$8),2)</f>
        <v>0</v>
      </c>
      <c r="J172" s="152">
        <f t="shared" ref="J172:J177" ca="1" si="45">TRUNC(I172*G172,2)</f>
        <v>0</v>
      </c>
    </row>
    <row r="173" spans="1:10" s="130" customFormat="1" ht="13.2" hidden="1" x14ac:dyDescent="0.25">
      <c r="A173" s="104"/>
      <c r="B173" s="145" t="s">
        <v>232</v>
      </c>
      <c r="C173" s="146"/>
      <c r="D173" s="147"/>
      <c r="E173" s="155"/>
      <c r="F173" s="146"/>
      <c r="G173" s="149"/>
      <c r="H173" s="163"/>
      <c r="I173" s="151">
        <f t="shared" ca="1" si="44"/>
        <v>0</v>
      </c>
      <c r="J173" s="152">
        <f t="shared" ca="1" si="45"/>
        <v>0</v>
      </c>
    </row>
    <row r="174" spans="1:10" s="130" customFormat="1" ht="13.2" hidden="1" x14ac:dyDescent="0.25">
      <c r="A174" s="104"/>
      <c r="B174" s="145" t="s">
        <v>233</v>
      </c>
      <c r="C174" s="146"/>
      <c r="D174" s="147"/>
      <c r="E174" s="155"/>
      <c r="F174" s="146"/>
      <c r="G174" s="149"/>
      <c r="H174" s="163"/>
      <c r="I174" s="151">
        <f t="shared" ca="1" si="44"/>
        <v>0</v>
      </c>
      <c r="J174" s="152">
        <f t="shared" ca="1" si="45"/>
        <v>0</v>
      </c>
    </row>
    <row r="175" spans="1:10" s="130" customFormat="1" ht="13.2" hidden="1" x14ac:dyDescent="0.25">
      <c r="A175" s="104"/>
      <c r="B175" s="145" t="s">
        <v>234</v>
      </c>
      <c r="C175" s="146"/>
      <c r="D175" s="147"/>
      <c r="E175" s="155"/>
      <c r="F175" s="146"/>
      <c r="G175" s="149"/>
      <c r="H175" s="163"/>
      <c r="I175" s="151">
        <f t="shared" ca="1" si="44"/>
        <v>0</v>
      </c>
      <c r="J175" s="152">
        <f t="shared" ca="1" si="45"/>
        <v>0</v>
      </c>
    </row>
    <row r="176" spans="1:10" s="130" customFormat="1" ht="13.2" hidden="1" x14ac:dyDescent="0.25">
      <c r="A176" s="104"/>
      <c r="B176" s="145" t="s">
        <v>235</v>
      </c>
      <c r="C176" s="146"/>
      <c r="D176" s="147"/>
      <c r="E176" s="155"/>
      <c r="F176" s="146"/>
      <c r="G176" s="149"/>
      <c r="H176" s="163"/>
      <c r="I176" s="151">
        <f t="shared" ca="1" si="44"/>
        <v>0</v>
      </c>
      <c r="J176" s="152">
        <f t="shared" ca="1" si="45"/>
        <v>0</v>
      </c>
    </row>
    <row r="177" spans="1:10" s="130" customFormat="1" ht="13.2" hidden="1" x14ac:dyDescent="0.25">
      <c r="A177" s="104"/>
      <c r="B177" s="145" t="s">
        <v>236</v>
      </c>
      <c r="C177" s="146"/>
      <c r="D177" s="147"/>
      <c r="E177" s="148"/>
      <c r="F177" s="146"/>
      <c r="G177" s="149"/>
      <c r="H177" s="163"/>
      <c r="I177" s="151">
        <f t="shared" ca="1" si="44"/>
        <v>0</v>
      </c>
      <c r="J177" s="152">
        <f t="shared" ca="1" si="45"/>
        <v>0</v>
      </c>
    </row>
    <row r="178" spans="1:10" s="109" customFormat="1" ht="3" hidden="1" customHeight="1" x14ac:dyDescent="0.3">
      <c r="A178" s="105"/>
      <c r="B178" s="159"/>
      <c r="C178" s="159"/>
      <c r="D178" s="159"/>
      <c r="E178" s="159"/>
      <c r="F178" s="159"/>
      <c r="G178" s="159"/>
      <c r="H178" s="159"/>
      <c r="I178" s="159"/>
      <c r="J178" s="159"/>
    </row>
    <row r="179" spans="1:10" s="130" customFormat="1" ht="13.2" hidden="1" x14ac:dyDescent="0.25">
      <c r="A179" s="104"/>
      <c r="B179" s="138" t="s">
        <v>237</v>
      </c>
      <c r="C179" s="139"/>
      <c r="D179" s="140"/>
      <c r="E179" s="140"/>
      <c r="F179" s="141"/>
      <c r="G179" s="142"/>
      <c r="H179" s="142"/>
      <c r="I179" s="142"/>
      <c r="J179" s="144">
        <f ca="1">SUM(J180:J185)</f>
        <v>0</v>
      </c>
    </row>
    <row r="180" spans="1:10" s="130" customFormat="1" ht="13.2" hidden="1" x14ac:dyDescent="0.25">
      <c r="A180" s="104"/>
      <c r="B180" s="145" t="s">
        <v>238</v>
      </c>
      <c r="C180" s="146"/>
      <c r="D180" s="147"/>
      <c r="E180" s="148"/>
      <c r="F180" s="146"/>
      <c r="G180" s="149"/>
      <c r="H180" s="163"/>
      <c r="I180" s="151">
        <f t="shared" ref="I180:I185" ca="1" si="46">TRUNC(H180*(1+$I$8),2)</f>
        <v>0</v>
      </c>
      <c r="J180" s="152">
        <f t="shared" ref="J180:J185" ca="1" si="47">TRUNC(I180*G180,2)</f>
        <v>0</v>
      </c>
    </row>
    <row r="181" spans="1:10" s="130" customFormat="1" ht="13.2" hidden="1" x14ac:dyDescent="0.25">
      <c r="A181" s="104"/>
      <c r="B181" s="145" t="s">
        <v>239</v>
      </c>
      <c r="C181" s="146"/>
      <c r="D181" s="147"/>
      <c r="E181" s="148"/>
      <c r="F181" s="146"/>
      <c r="G181" s="149"/>
      <c r="H181" s="163"/>
      <c r="I181" s="151">
        <f t="shared" ca="1" si="46"/>
        <v>0</v>
      </c>
      <c r="J181" s="152">
        <f t="shared" ca="1" si="47"/>
        <v>0</v>
      </c>
    </row>
    <row r="182" spans="1:10" s="130" customFormat="1" ht="13.2" hidden="1" x14ac:dyDescent="0.25">
      <c r="A182" s="104"/>
      <c r="B182" s="145" t="s">
        <v>240</v>
      </c>
      <c r="C182" s="146"/>
      <c r="D182" s="147"/>
      <c r="E182" s="148"/>
      <c r="F182" s="146"/>
      <c r="G182" s="149"/>
      <c r="H182" s="163"/>
      <c r="I182" s="151">
        <f t="shared" ca="1" si="46"/>
        <v>0</v>
      </c>
      <c r="J182" s="152">
        <f t="shared" ca="1" si="47"/>
        <v>0</v>
      </c>
    </row>
    <row r="183" spans="1:10" s="130" customFormat="1" ht="13.2" hidden="1" x14ac:dyDescent="0.25">
      <c r="A183" s="104"/>
      <c r="B183" s="145" t="s">
        <v>241</v>
      </c>
      <c r="C183" s="146"/>
      <c r="D183" s="147"/>
      <c r="E183" s="148"/>
      <c r="F183" s="146"/>
      <c r="G183" s="149"/>
      <c r="H183" s="163"/>
      <c r="I183" s="151">
        <f t="shared" ca="1" si="46"/>
        <v>0</v>
      </c>
      <c r="J183" s="152">
        <f t="shared" ca="1" si="47"/>
        <v>0</v>
      </c>
    </row>
    <row r="184" spans="1:10" s="130" customFormat="1" ht="13.2" hidden="1" x14ac:dyDescent="0.25">
      <c r="A184" s="104"/>
      <c r="B184" s="145" t="s">
        <v>242</v>
      </c>
      <c r="C184" s="146"/>
      <c r="D184" s="147"/>
      <c r="E184" s="148"/>
      <c r="F184" s="146"/>
      <c r="G184" s="149"/>
      <c r="H184" s="163"/>
      <c r="I184" s="151">
        <f t="shared" ca="1" si="46"/>
        <v>0</v>
      </c>
      <c r="J184" s="152">
        <f t="shared" ca="1" si="47"/>
        <v>0</v>
      </c>
    </row>
    <row r="185" spans="1:10" s="130" customFormat="1" ht="13.2" hidden="1" x14ac:dyDescent="0.25">
      <c r="A185" s="104"/>
      <c r="B185" s="145" t="s">
        <v>243</v>
      </c>
      <c r="C185" s="146"/>
      <c r="D185" s="147"/>
      <c r="E185" s="148"/>
      <c r="F185" s="146"/>
      <c r="G185" s="149"/>
      <c r="H185" s="163"/>
      <c r="I185" s="151">
        <f t="shared" ca="1" si="46"/>
        <v>0</v>
      </c>
      <c r="J185" s="152">
        <f t="shared" ca="1" si="47"/>
        <v>0</v>
      </c>
    </row>
    <row r="186" spans="1:10" s="109" customFormat="1" ht="3" hidden="1" customHeight="1" x14ac:dyDescent="0.3">
      <c r="A186" s="105"/>
      <c r="B186" s="159"/>
      <c r="C186" s="159"/>
      <c r="D186" s="159"/>
      <c r="E186" s="159"/>
      <c r="F186" s="159"/>
      <c r="G186" s="159"/>
      <c r="H186" s="159"/>
      <c r="I186" s="159"/>
      <c r="J186" s="159"/>
    </row>
    <row r="187" spans="1:10" s="130" customFormat="1" ht="13.2" hidden="1" x14ac:dyDescent="0.25">
      <c r="A187" s="105"/>
      <c r="B187" s="131">
        <v>10</v>
      </c>
      <c r="C187" s="132"/>
      <c r="D187" s="133"/>
      <c r="E187" s="133"/>
      <c r="F187" s="134"/>
      <c r="G187" s="135"/>
      <c r="H187" s="135"/>
      <c r="I187" s="135"/>
      <c r="J187" s="137">
        <f ca="1">SUM(J188,J196)</f>
        <v>0</v>
      </c>
    </row>
    <row r="188" spans="1:10" s="130" customFormat="1" ht="13.2" hidden="1" x14ac:dyDescent="0.25">
      <c r="A188" s="104"/>
      <c r="B188" s="138" t="s">
        <v>244</v>
      </c>
      <c r="C188" s="139"/>
      <c r="D188" s="140"/>
      <c r="E188" s="140"/>
      <c r="F188" s="141"/>
      <c r="G188" s="142"/>
      <c r="H188" s="142"/>
      <c r="I188" s="142"/>
      <c r="J188" s="144">
        <f ca="1">SUM(J189:J194)</f>
        <v>0</v>
      </c>
    </row>
    <row r="189" spans="1:10" s="130" customFormat="1" ht="13.2" hidden="1" x14ac:dyDescent="0.25">
      <c r="A189" s="104"/>
      <c r="B189" s="145" t="s">
        <v>245</v>
      </c>
      <c r="C189" s="146"/>
      <c r="D189" s="147"/>
      <c r="E189" s="148"/>
      <c r="F189" s="146"/>
      <c r="G189" s="153"/>
      <c r="H189" s="164"/>
      <c r="I189" s="151">
        <f t="shared" ref="I189:I194" ca="1" si="48">TRUNC(H189*(1+$I$8),2)</f>
        <v>0</v>
      </c>
      <c r="J189" s="152">
        <f t="shared" ref="J189:J194" ca="1" si="49">TRUNC(I189*G189,2)</f>
        <v>0</v>
      </c>
    </row>
    <row r="190" spans="1:10" s="130" customFormat="1" ht="13.2" hidden="1" x14ac:dyDescent="0.25">
      <c r="A190" s="104"/>
      <c r="B190" s="145" t="s">
        <v>246</v>
      </c>
      <c r="C190" s="146"/>
      <c r="D190" s="147"/>
      <c r="E190" s="155"/>
      <c r="F190" s="146"/>
      <c r="G190" s="149"/>
      <c r="H190" s="163"/>
      <c r="I190" s="151">
        <f t="shared" ca="1" si="48"/>
        <v>0</v>
      </c>
      <c r="J190" s="152">
        <f t="shared" ca="1" si="49"/>
        <v>0</v>
      </c>
    </row>
    <row r="191" spans="1:10" s="130" customFormat="1" ht="13.2" hidden="1" x14ac:dyDescent="0.25">
      <c r="A191" s="104"/>
      <c r="B191" s="145" t="s">
        <v>247</v>
      </c>
      <c r="C191" s="146"/>
      <c r="D191" s="147"/>
      <c r="E191" s="155"/>
      <c r="F191" s="146"/>
      <c r="G191" s="149"/>
      <c r="H191" s="163"/>
      <c r="I191" s="151">
        <f t="shared" ca="1" si="48"/>
        <v>0</v>
      </c>
      <c r="J191" s="152">
        <f t="shared" ca="1" si="49"/>
        <v>0</v>
      </c>
    </row>
    <row r="192" spans="1:10" s="130" customFormat="1" ht="13.2" hidden="1" x14ac:dyDescent="0.25">
      <c r="A192" s="104"/>
      <c r="B192" s="145" t="s">
        <v>248</v>
      </c>
      <c r="C192" s="146"/>
      <c r="D192" s="147"/>
      <c r="E192" s="155"/>
      <c r="F192" s="146"/>
      <c r="G192" s="149"/>
      <c r="H192" s="163"/>
      <c r="I192" s="151">
        <f t="shared" ca="1" si="48"/>
        <v>0</v>
      </c>
      <c r="J192" s="152">
        <f t="shared" ca="1" si="49"/>
        <v>0</v>
      </c>
    </row>
    <row r="193" spans="1:10" s="130" customFormat="1" ht="13.2" hidden="1" x14ac:dyDescent="0.25">
      <c r="A193" s="104"/>
      <c r="B193" s="145" t="s">
        <v>249</v>
      </c>
      <c r="C193" s="146"/>
      <c r="D193" s="147"/>
      <c r="E193" s="155"/>
      <c r="F193" s="146"/>
      <c r="G193" s="149"/>
      <c r="H193" s="163"/>
      <c r="I193" s="151">
        <f t="shared" ca="1" si="48"/>
        <v>0</v>
      </c>
      <c r="J193" s="152">
        <f t="shared" ca="1" si="49"/>
        <v>0</v>
      </c>
    </row>
    <row r="194" spans="1:10" s="130" customFormat="1" ht="13.2" hidden="1" x14ac:dyDescent="0.25">
      <c r="A194" s="104"/>
      <c r="B194" s="145" t="s">
        <v>250</v>
      </c>
      <c r="C194" s="146"/>
      <c r="D194" s="147"/>
      <c r="E194" s="148"/>
      <c r="F194" s="146"/>
      <c r="G194" s="149"/>
      <c r="H194" s="163"/>
      <c r="I194" s="151">
        <f t="shared" ca="1" si="48"/>
        <v>0</v>
      </c>
      <c r="J194" s="152">
        <f t="shared" ca="1" si="49"/>
        <v>0</v>
      </c>
    </row>
    <row r="195" spans="1:10" s="109" customFormat="1" ht="3" hidden="1" customHeight="1" x14ac:dyDescent="0.3">
      <c r="A195" s="105"/>
      <c r="B195" s="159"/>
      <c r="C195" s="159"/>
      <c r="D195" s="159"/>
      <c r="E195" s="159"/>
      <c r="F195" s="159"/>
      <c r="G195" s="159"/>
      <c r="H195" s="159"/>
      <c r="I195" s="159"/>
      <c r="J195" s="159"/>
    </row>
    <row r="196" spans="1:10" s="130" customFormat="1" ht="13.2" hidden="1" x14ac:dyDescent="0.25">
      <c r="A196" s="104"/>
      <c r="B196" s="138" t="s">
        <v>251</v>
      </c>
      <c r="C196" s="139"/>
      <c r="D196" s="140"/>
      <c r="E196" s="140"/>
      <c r="F196" s="141"/>
      <c r="G196" s="142"/>
      <c r="H196" s="142"/>
      <c r="I196" s="142"/>
      <c r="J196" s="144">
        <f ca="1">SUM(J197:J202)</f>
        <v>0</v>
      </c>
    </row>
    <row r="197" spans="1:10" s="130" customFormat="1" ht="13.2" hidden="1" x14ac:dyDescent="0.25">
      <c r="A197" s="104"/>
      <c r="B197" s="145" t="s">
        <v>252</v>
      </c>
      <c r="C197" s="146"/>
      <c r="D197" s="147"/>
      <c r="E197" s="148"/>
      <c r="F197" s="146"/>
      <c r="G197" s="149"/>
      <c r="H197" s="163"/>
      <c r="I197" s="151">
        <f t="shared" ref="I197:I202" ca="1" si="50">TRUNC(H197*(1+$I$8),2)</f>
        <v>0</v>
      </c>
      <c r="J197" s="152">
        <f t="shared" ref="J197:J202" ca="1" si="51">TRUNC(I197*G197,2)</f>
        <v>0</v>
      </c>
    </row>
    <row r="198" spans="1:10" s="130" customFormat="1" ht="13.2" hidden="1" x14ac:dyDescent="0.25">
      <c r="A198" s="104"/>
      <c r="B198" s="145" t="s">
        <v>253</v>
      </c>
      <c r="C198" s="146"/>
      <c r="D198" s="147"/>
      <c r="E198" s="148"/>
      <c r="F198" s="146"/>
      <c r="G198" s="149"/>
      <c r="H198" s="163"/>
      <c r="I198" s="151">
        <f t="shared" ca="1" si="50"/>
        <v>0</v>
      </c>
      <c r="J198" s="152">
        <f t="shared" ca="1" si="51"/>
        <v>0</v>
      </c>
    </row>
    <row r="199" spans="1:10" s="130" customFormat="1" ht="13.2" hidden="1" x14ac:dyDescent="0.25">
      <c r="A199" s="104"/>
      <c r="B199" s="145" t="s">
        <v>254</v>
      </c>
      <c r="C199" s="146"/>
      <c r="D199" s="147"/>
      <c r="E199" s="148"/>
      <c r="F199" s="146"/>
      <c r="G199" s="149"/>
      <c r="H199" s="163"/>
      <c r="I199" s="151">
        <f t="shared" ca="1" si="50"/>
        <v>0</v>
      </c>
      <c r="J199" s="152">
        <f t="shared" ca="1" si="51"/>
        <v>0</v>
      </c>
    </row>
    <row r="200" spans="1:10" s="130" customFormat="1" ht="13.2" hidden="1" x14ac:dyDescent="0.25">
      <c r="A200" s="104"/>
      <c r="B200" s="145" t="s">
        <v>255</v>
      </c>
      <c r="C200" s="146"/>
      <c r="D200" s="147"/>
      <c r="E200" s="148"/>
      <c r="F200" s="146"/>
      <c r="G200" s="149"/>
      <c r="H200" s="163"/>
      <c r="I200" s="151">
        <f t="shared" ca="1" si="50"/>
        <v>0</v>
      </c>
      <c r="J200" s="152">
        <f t="shared" ca="1" si="51"/>
        <v>0</v>
      </c>
    </row>
    <row r="201" spans="1:10" s="130" customFormat="1" ht="13.2" hidden="1" x14ac:dyDescent="0.25">
      <c r="A201" s="104"/>
      <c r="B201" s="145" t="s">
        <v>256</v>
      </c>
      <c r="C201" s="146"/>
      <c r="D201" s="147"/>
      <c r="E201" s="148"/>
      <c r="F201" s="146"/>
      <c r="G201" s="149"/>
      <c r="H201" s="163"/>
      <c r="I201" s="151">
        <f t="shared" ca="1" si="50"/>
        <v>0</v>
      </c>
      <c r="J201" s="152">
        <f t="shared" ca="1" si="51"/>
        <v>0</v>
      </c>
    </row>
    <row r="202" spans="1:10" s="130" customFormat="1" ht="13.2" hidden="1" x14ac:dyDescent="0.25">
      <c r="A202" s="104"/>
      <c r="B202" s="145" t="s">
        <v>257</v>
      </c>
      <c r="C202" s="146"/>
      <c r="D202" s="147"/>
      <c r="E202" s="148"/>
      <c r="F202" s="146"/>
      <c r="G202" s="149"/>
      <c r="H202" s="163"/>
      <c r="I202" s="151">
        <f t="shared" ca="1" si="50"/>
        <v>0</v>
      </c>
      <c r="J202" s="152">
        <f t="shared" ca="1" si="51"/>
        <v>0</v>
      </c>
    </row>
    <row r="203" spans="1:10" s="109" customFormat="1" ht="3" customHeight="1" x14ac:dyDescent="0.3">
      <c r="A203" s="105"/>
      <c r="B203" s="159"/>
      <c r="C203" s="159"/>
      <c r="D203" s="159"/>
      <c r="E203" s="159"/>
      <c r="F203" s="159"/>
      <c r="G203" s="159"/>
      <c r="H203" s="159"/>
      <c r="I203" s="159"/>
      <c r="J203" s="159"/>
    </row>
    <row r="204" spans="1:10" s="130" customFormat="1" ht="13.2" x14ac:dyDescent="0.25">
      <c r="A204" s="104">
        <f ca="1">TODAY()</f>
        <v>45713</v>
      </c>
      <c r="B204" s="127"/>
      <c r="C204" s="128"/>
      <c r="D204" s="129"/>
      <c r="E204" s="129"/>
      <c r="F204" s="165"/>
      <c r="G204" s="166"/>
      <c r="H204" s="167"/>
      <c r="I204" s="167" t="s">
        <v>318</v>
      </c>
      <c r="J204" s="168">
        <f ca="1">SUM(J13,J30,J68,J85,J102,J119,J136,J153,J170,J187)</f>
        <v>0</v>
      </c>
    </row>
    <row r="205" spans="1:10" s="130" customFormat="1" ht="6" customHeight="1" x14ac:dyDescent="0.25">
      <c r="A205" s="105"/>
      <c r="B205" s="156"/>
      <c r="C205" s="156"/>
      <c r="D205" s="156"/>
      <c r="E205" s="156"/>
      <c r="F205" s="156"/>
      <c r="G205" s="156"/>
      <c r="H205" s="156"/>
      <c r="I205" s="156"/>
      <c r="J205" s="156"/>
    </row>
    <row r="206" spans="1:10" s="130" customFormat="1" ht="13.2" x14ac:dyDescent="0.25">
      <c r="A206" s="104"/>
      <c r="B206" s="130" t="str">
        <f ca="1">IF(B207&gt;0,CONCATENATE("Santa Lúcia, ",TEXT(B207,"dd"" de ""mmmm"" de ""aaaa"))&amp;".","")</f>
        <v>Santa Lúcia, 25 de fevereiro de 2025.</v>
      </c>
    </row>
    <row r="207" spans="1:10" s="130" customFormat="1" ht="13.2" x14ac:dyDescent="0.25">
      <c r="A207" s="104"/>
      <c r="B207" s="104">
        <f ca="1">LARGE(A:A,1)</f>
        <v>45713</v>
      </c>
    </row>
    <row r="208" spans="1:10" s="130" customFormat="1" ht="13.2" x14ac:dyDescent="0.25">
      <c r="A208" s="104"/>
    </row>
    <row r="209" spans="1:7" s="130" customFormat="1" ht="13.2" x14ac:dyDescent="0.25">
      <c r="A209" s="104"/>
    </row>
    <row r="210" spans="1:7" s="130" customFormat="1" ht="13.2" x14ac:dyDescent="0.25">
      <c r="A210" s="104"/>
    </row>
    <row r="211" spans="1:7" s="130" customFormat="1" ht="13.2" x14ac:dyDescent="0.25">
      <c r="A211" s="104"/>
      <c r="D211" s="169"/>
      <c r="E211" s="188"/>
      <c r="G211" s="169"/>
    </row>
    <row r="212" spans="1:7" s="130" customFormat="1" ht="13.2" x14ac:dyDescent="0.25">
      <c r="A212" s="104"/>
      <c r="D212" s="170"/>
      <c r="E212" s="186" t="str">
        <f>E1</f>
        <v>RAZÃO SOCIAL DA LICITANTE</v>
      </c>
    </row>
    <row r="213" spans="1:7" s="130" customFormat="1" ht="12" customHeight="1" x14ac:dyDescent="0.25">
      <c r="A213" s="104"/>
      <c r="D213" s="169"/>
      <c r="E213" s="187" t="str">
        <f>E3</f>
        <v>CNPJ DA LICITANTE</v>
      </c>
    </row>
    <row r="214" spans="1:7" s="130" customFormat="1" ht="12" customHeight="1" x14ac:dyDescent="0.25">
      <c r="A214" s="104"/>
      <c r="E214" s="169"/>
    </row>
  </sheetData>
  <sheetProtection algorithmName="SHA-512" hashValue="GxwjtfT4nFTe7bPiZr3DtEaCRp0zz6Kvkvxfltvx94RB3AabC1lGfJL/uqZPejMNMX5SBIjDWPF/lpCOmWiM/Q==" saltValue="ln078ZH+E7hy8eWv636VGw==" spinCount="100000" sheet="1" scenarios="1"/>
  <mergeCells count="13">
    <mergeCell ref="E12:J12"/>
    <mergeCell ref="H1:J2"/>
    <mergeCell ref="E3:G3"/>
    <mergeCell ref="E6:G6"/>
    <mergeCell ref="E1:G2"/>
    <mergeCell ref="E4:G5"/>
    <mergeCell ref="B7:C7"/>
    <mergeCell ref="B8:C8"/>
    <mergeCell ref="H5:J6"/>
    <mergeCell ref="H3:J4"/>
    <mergeCell ref="D7:G7"/>
    <mergeCell ref="D8:G8"/>
    <mergeCell ref="B1:D6"/>
  </mergeCells>
  <phoneticPr fontId="3" type="noConversion"/>
  <pageMargins left="0.36" right="0.34" top="0.62" bottom="0.35" header="0.21" footer="0.31496062992125984"/>
  <pageSetup paperSize="9" scale="93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5F0A-EE18-4867-810B-E258D2185BA3}">
  <sheetPr codeName="Planilha3">
    <pageSetUpPr fitToPage="1"/>
  </sheetPr>
  <dimension ref="A1:Z54"/>
  <sheetViews>
    <sheetView topLeftCell="A4" workbookViewId="0">
      <selection activeCell="L2" sqref="L2:L3"/>
    </sheetView>
  </sheetViews>
  <sheetFormatPr defaultColWidth="8.88671875" defaultRowHeight="13.8" x14ac:dyDescent="0.25"/>
  <cols>
    <col min="1" max="1" width="2.5546875" style="1" customWidth="1"/>
    <col min="2" max="2" width="14.77734375" style="5" customWidth="1"/>
    <col min="3" max="3" width="10.44140625" style="5" customWidth="1"/>
    <col min="4" max="4" width="60.88671875" style="5" customWidth="1"/>
    <col min="5" max="5" width="6" style="5" bestFit="1" customWidth="1"/>
    <col min="6" max="6" width="9.5546875" style="5" bestFit="1" customWidth="1"/>
    <col min="7" max="7" width="11.109375" style="5" bestFit="1" customWidth="1"/>
    <col min="8" max="8" width="11.109375" style="5" customWidth="1"/>
    <col min="9" max="9" width="12.109375" style="5" bestFit="1" customWidth="1"/>
    <col min="10" max="10" width="11" style="5" hidden="1" customWidth="1"/>
    <col min="11" max="11" width="15.44140625" style="5" hidden="1" customWidth="1"/>
    <col min="12" max="12" width="14.5546875" style="5" bestFit="1" customWidth="1"/>
    <col min="13" max="13" width="8.88671875" style="5"/>
    <col min="14" max="14" width="17.6640625" style="5" bestFit="1" customWidth="1"/>
    <col min="15" max="16384" width="8.88671875" style="5"/>
  </cols>
  <sheetData>
    <row r="1" spans="1:26" ht="90" customHeight="1" x14ac:dyDescent="0.4">
      <c r="A1" s="1">
        <v>44888</v>
      </c>
      <c r="B1" s="4"/>
      <c r="C1" s="82"/>
      <c r="D1" s="82"/>
      <c r="E1" s="214" t="s">
        <v>260</v>
      </c>
      <c r="F1" s="214"/>
      <c r="G1" s="214"/>
      <c r="H1" s="214"/>
      <c r="I1" s="214"/>
      <c r="J1" s="214"/>
      <c r="K1" s="214"/>
      <c r="L1" s="215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s="10" customFormat="1" ht="26.4" customHeight="1" x14ac:dyDescent="0.3">
      <c r="A2" s="2">
        <v>44888</v>
      </c>
      <c r="B2" s="6" t="s">
        <v>15</v>
      </c>
      <c r="C2" s="212" t="str">
        <f>Orçamento!D7</f>
        <v>2ª ETAPA OBRAS DE INFRAESTRUTURA DO LOTEAMENTO SOCIAL "JARDIM CRUZEIRO"</v>
      </c>
      <c r="D2" s="212"/>
      <c r="E2" s="212"/>
      <c r="F2" s="212"/>
      <c r="G2" s="36"/>
      <c r="H2" s="7" t="s">
        <v>6</v>
      </c>
      <c r="I2" s="8">
        <f ca="1">Orçamento!I7</f>
        <v>45713</v>
      </c>
      <c r="J2" s="9"/>
      <c r="K2" s="7"/>
      <c r="L2" s="216" t="str">
        <f>IF(Orçamento!J7="","",Orçamento!J7)</f>
        <v/>
      </c>
      <c r="N2" s="30" t="s">
        <v>27</v>
      </c>
    </row>
    <row r="3" spans="1:26" s="10" customFormat="1" x14ac:dyDescent="0.3">
      <c r="A3" s="2">
        <v>44888</v>
      </c>
      <c r="B3" s="6" t="s">
        <v>16</v>
      </c>
      <c r="C3" s="213" t="str">
        <f>Orçamento!D8</f>
        <v>RUA RAIMUNDO MARANI, 10 - NOVA SANTA LÚCIA</v>
      </c>
      <c r="D3" s="213"/>
      <c r="E3" s="213"/>
      <c r="F3" s="213"/>
      <c r="G3" s="213"/>
      <c r="H3" s="7" t="s">
        <v>5</v>
      </c>
      <c r="I3" s="11">
        <f ca="1">Orçamento!I8</f>
        <v>0.20760000000000001</v>
      </c>
      <c r="J3" s="26" t="str">
        <f>IF(Orçamento!J8="","",Orçamento!J8)</f>
        <v/>
      </c>
      <c r="K3" s="7"/>
      <c r="L3" s="217"/>
      <c r="N3" s="31">
        <v>2.2823000000000002</v>
      </c>
    </row>
    <row r="4" spans="1:26" s="10" customFormat="1" ht="3" customHeight="1" x14ac:dyDescent="0.3">
      <c r="A4" s="2"/>
      <c r="B4" s="12"/>
      <c r="C4" s="13"/>
      <c r="D4" s="13"/>
      <c r="E4" s="13"/>
      <c r="F4" s="14"/>
      <c r="G4" s="15"/>
      <c r="H4" s="15"/>
      <c r="I4" s="15"/>
      <c r="J4" s="15"/>
      <c r="K4" s="15"/>
      <c r="L4" s="15"/>
    </row>
    <row r="5" spans="1:26" s="10" customFormat="1" ht="26.4" x14ac:dyDescent="0.3">
      <c r="A5" s="3"/>
      <c r="B5" s="16" t="s">
        <v>1</v>
      </c>
      <c r="C5" s="17" t="s">
        <v>2</v>
      </c>
      <c r="D5" s="17" t="s">
        <v>22</v>
      </c>
      <c r="E5" s="17" t="s">
        <v>23</v>
      </c>
      <c r="F5" s="17" t="s">
        <v>24</v>
      </c>
      <c r="G5" s="18" t="s">
        <v>172</v>
      </c>
      <c r="H5" s="18" t="s">
        <v>173</v>
      </c>
      <c r="I5" s="18" t="s">
        <v>315</v>
      </c>
      <c r="J5" s="18" t="s">
        <v>25</v>
      </c>
      <c r="K5" s="18" t="s">
        <v>26</v>
      </c>
      <c r="L5" s="19" t="s">
        <v>284</v>
      </c>
    </row>
    <row r="6" spans="1:26" s="10" customFormat="1" ht="3" customHeight="1" x14ac:dyDescent="0.3">
      <c r="A6" s="2"/>
      <c r="B6" s="12"/>
      <c r="C6" s="13"/>
      <c r="D6" s="13"/>
      <c r="E6" s="13"/>
      <c r="F6" s="14"/>
      <c r="G6" s="15"/>
      <c r="H6" s="15"/>
      <c r="I6" s="15"/>
      <c r="J6" s="15"/>
      <c r="K6" s="15"/>
      <c r="L6" s="15"/>
    </row>
    <row r="7" spans="1:26" x14ac:dyDescent="0.25">
      <c r="A7" s="2">
        <v>44889</v>
      </c>
      <c r="B7" s="28"/>
      <c r="C7" s="28" t="s">
        <v>278</v>
      </c>
      <c r="D7" s="90">
        <f>Orçamento!E87</f>
        <v>0</v>
      </c>
      <c r="E7" s="28" t="s">
        <v>262</v>
      </c>
      <c r="F7" s="32">
        <v>0</v>
      </c>
      <c r="G7" s="33">
        <v>0</v>
      </c>
      <c r="H7" s="32">
        <v>0</v>
      </c>
      <c r="I7" s="32">
        <v>0</v>
      </c>
      <c r="J7" s="29">
        <f>SUM(J8:J12)</f>
        <v>12.91</v>
      </c>
      <c r="K7" s="29">
        <f>SUM(K8:K12)</f>
        <v>8.7999999999999989</v>
      </c>
      <c r="L7" s="29">
        <f>SUM(L8:L12)</f>
        <v>21.71</v>
      </c>
    </row>
    <row r="8" spans="1:26" ht="39.6" x14ac:dyDescent="0.25">
      <c r="A8" s="2">
        <v>44890</v>
      </c>
      <c r="B8" s="20" t="s">
        <v>264</v>
      </c>
      <c r="C8" s="20">
        <v>11029</v>
      </c>
      <c r="D8" s="21" t="s">
        <v>285</v>
      </c>
      <c r="E8" s="20" t="s">
        <v>286</v>
      </c>
      <c r="F8" s="22">
        <v>4.1500000000000004</v>
      </c>
      <c r="G8" s="23">
        <v>0</v>
      </c>
      <c r="H8" s="34">
        <f>TRUNC(G8*$N$3,2)</f>
        <v>0</v>
      </c>
      <c r="I8" s="23">
        <v>2.11</v>
      </c>
      <c r="J8" s="34">
        <f>TRUNC(H8*F8,2)</f>
        <v>0</v>
      </c>
      <c r="K8" s="34">
        <f>TRUNC(I8*F8,2)</f>
        <v>8.75</v>
      </c>
      <c r="L8" s="35">
        <f>TRUNC(K8+J8,2)</f>
        <v>8.75</v>
      </c>
    </row>
    <row r="9" spans="1:26" x14ac:dyDescent="0.25">
      <c r="A9" s="2">
        <v>44891</v>
      </c>
      <c r="B9" s="20" t="s">
        <v>264</v>
      </c>
      <c r="C9" s="20">
        <v>88316</v>
      </c>
      <c r="D9" s="21" t="s">
        <v>287</v>
      </c>
      <c r="E9" s="20" t="s">
        <v>288</v>
      </c>
      <c r="F9" s="22">
        <v>9.7000000000000003E-2</v>
      </c>
      <c r="G9" s="23">
        <v>28.17</v>
      </c>
      <c r="H9" s="34">
        <f t="shared" ref="H9:H12" si="0">TRUNC(G9*$N$3,2)</f>
        <v>64.290000000000006</v>
      </c>
      <c r="I9" s="23">
        <v>0</v>
      </c>
      <c r="J9" s="34">
        <f t="shared" ref="J9:J12" si="1">TRUNC(H9*F9,2)</f>
        <v>6.23</v>
      </c>
      <c r="K9" s="34">
        <f t="shared" ref="K9:K12" si="2">TRUNC(I9*F9,2)</f>
        <v>0</v>
      </c>
      <c r="L9" s="35">
        <f t="shared" ref="L9:L12" si="3">TRUNC(K9+J9,2)</f>
        <v>6.23</v>
      </c>
      <c r="N9" s="93">
        <v>10958.04</v>
      </c>
      <c r="O9" s="5" t="s">
        <v>281</v>
      </c>
    </row>
    <row r="10" spans="1:26" x14ac:dyDescent="0.25">
      <c r="A10" s="2">
        <v>44892</v>
      </c>
      <c r="B10" s="20" t="s">
        <v>264</v>
      </c>
      <c r="C10" s="20">
        <v>88323</v>
      </c>
      <c r="D10" s="21" t="s">
        <v>289</v>
      </c>
      <c r="E10" s="20" t="s">
        <v>288</v>
      </c>
      <c r="F10" s="22">
        <v>9.0999999999999998E-2</v>
      </c>
      <c r="G10" s="23">
        <v>32.17</v>
      </c>
      <c r="H10" s="34">
        <f t="shared" si="0"/>
        <v>73.42</v>
      </c>
      <c r="I10" s="23">
        <v>0</v>
      </c>
      <c r="J10" s="34">
        <f t="shared" si="1"/>
        <v>6.68</v>
      </c>
      <c r="K10" s="34">
        <f t="shared" si="2"/>
        <v>0</v>
      </c>
      <c r="L10" s="35">
        <f t="shared" si="3"/>
        <v>6.68</v>
      </c>
      <c r="N10" s="88">
        <f>N17</f>
        <v>144685.41666666666</v>
      </c>
      <c r="O10" s="5" t="s">
        <v>282</v>
      </c>
    </row>
    <row r="11" spans="1:26" ht="39.6" x14ac:dyDescent="0.25">
      <c r="A11" s="2">
        <v>44893</v>
      </c>
      <c r="B11" s="20" t="s">
        <v>264</v>
      </c>
      <c r="C11" s="20">
        <v>93281</v>
      </c>
      <c r="D11" s="21" t="s">
        <v>290</v>
      </c>
      <c r="E11" s="20" t="s">
        <v>292</v>
      </c>
      <c r="F11" s="22">
        <v>8.9999999999999998E-4</v>
      </c>
      <c r="G11" s="23">
        <v>0</v>
      </c>
      <c r="H11" s="34">
        <f t="shared" si="0"/>
        <v>0</v>
      </c>
      <c r="I11" s="23">
        <v>29.32</v>
      </c>
      <c r="J11" s="34">
        <f t="shared" si="1"/>
        <v>0</v>
      </c>
      <c r="K11" s="34">
        <f t="shared" si="2"/>
        <v>0.02</v>
      </c>
      <c r="L11" s="35">
        <f t="shared" si="3"/>
        <v>0.02</v>
      </c>
      <c r="N11" s="88">
        <f>N10/N9</f>
        <v>13.203585373540035</v>
      </c>
      <c r="O11" s="5" t="s">
        <v>283</v>
      </c>
    </row>
    <row r="12" spans="1:26" ht="39.6" x14ac:dyDescent="0.25">
      <c r="A12" s="2">
        <v>44894</v>
      </c>
      <c r="B12" s="20" t="s">
        <v>264</v>
      </c>
      <c r="C12" s="20">
        <v>93282</v>
      </c>
      <c r="D12" s="21" t="s">
        <v>291</v>
      </c>
      <c r="E12" s="20" t="s">
        <v>293</v>
      </c>
      <c r="F12" s="22">
        <v>1.2999999999999999E-3</v>
      </c>
      <c r="G12" s="23">
        <v>0</v>
      </c>
      <c r="H12" s="34">
        <f t="shared" si="0"/>
        <v>0</v>
      </c>
      <c r="I12" s="23">
        <v>28.47</v>
      </c>
      <c r="J12" s="34">
        <f t="shared" si="1"/>
        <v>0</v>
      </c>
      <c r="K12" s="34">
        <f t="shared" si="2"/>
        <v>0.03</v>
      </c>
      <c r="L12" s="35">
        <f t="shared" si="3"/>
        <v>0.03</v>
      </c>
    </row>
    <row r="13" spans="1:26" x14ac:dyDescent="0.25">
      <c r="A13" s="2">
        <v>44895</v>
      </c>
      <c r="N13" s="5" t="s">
        <v>269</v>
      </c>
    </row>
    <row r="14" spans="1:26" ht="52.8" x14ac:dyDescent="0.25">
      <c r="A14" s="2">
        <v>44896</v>
      </c>
      <c r="B14" s="94" t="s">
        <v>308</v>
      </c>
      <c r="C14" s="28" t="s">
        <v>294</v>
      </c>
      <c r="D14" s="90" t="s">
        <v>313</v>
      </c>
      <c r="E14" s="28" t="s">
        <v>266</v>
      </c>
      <c r="F14" s="32">
        <v>0</v>
      </c>
      <c r="G14" s="33">
        <v>0</v>
      </c>
      <c r="H14" s="32">
        <v>0</v>
      </c>
      <c r="I14" s="32">
        <v>0</v>
      </c>
      <c r="J14" s="29">
        <f>SUM(J15:J21)</f>
        <v>7.5600000000000005</v>
      </c>
      <c r="K14" s="29">
        <f>SUM(K15:K21)</f>
        <v>8.31</v>
      </c>
      <c r="L14" s="29">
        <f>SUM(L15:L21)</f>
        <v>15.870000000000001</v>
      </c>
      <c r="N14" s="89">
        <v>160000</v>
      </c>
      <c r="O14" s="5" t="s">
        <v>270</v>
      </c>
    </row>
    <row r="15" spans="1:26" ht="26.4" x14ac:dyDescent="0.25">
      <c r="A15" s="2">
        <v>44897</v>
      </c>
      <c r="B15" s="20" t="s">
        <v>264</v>
      </c>
      <c r="C15" s="20">
        <v>88240</v>
      </c>
      <c r="D15" s="21" t="s">
        <v>295</v>
      </c>
      <c r="E15" s="20" t="s">
        <v>288</v>
      </c>
      <c r="F15" s="22">
        <v>1.0500000000000001E-2</v>
      </c>
      <c r="G15" s="23">
        <v>29.11</v>
      </c>
      <c r="H15" s="34">
        <f t="shared" ref="H15:H21" si="4">TRUNC(G15*$N$3,2)</f>
        <v>66.430000000000007</v>
      </c>
      <c r="I15" s="23"/>
      <c r="J15" s="34">
        <f t="shared" ref="J15:J21" si="5">TRUNC(H15*F15,2)</f>
        <v>0.69</v>
      </c>
      <c r="K15" s="34">
        <f t="shared" ref="K15:K21" si="6">TRUNC(I15*F15,2)</f>
        <v>0</v>
      </c>
      <c r="L15" s="35">
        <f t="shared" ref="L15:L21" si="7">TRUNC(K15+J15,2)</f>
        <v>0.69</v>
      </c>
      <c r="N15" s="88">
        <v>149391.91</v>
      </c>
      <c r="O15" s="5" t="s">
        <v>271</v>
      </c>
    </row>
    <row r="16" spans="1:26" ht="26.4" x14ac:dyDescent="0.25">
      <c r="A16" s="2">
        <v>44898</v>
      </c>
      <c r="B16" s="20" t="s">
        <v>264</v>
      </c>
      <c r="C16" s="20">
        <v>88278</v>
      </c>
      <c r="D16" s="21" t="s">
        <v>296</v>
      </c>
      <c r="E16" s="20" t="s">
        <v>288</v>
      </c>
      <c r="F16" s="22">
        <v>4.9000000000000002E-2</v>
      </c>
      <c r="G16" s="23">
        <v>28</v>
      </c>
      <c r="H16" s="34">
        <f t="shared" si="4"/>
        <v>63.9</v>
      </c>
      <c r="I16" s="23"/>
      <c r="J16" s="34">
        <f t="shared" si="5"/>
        <v>3.13</v>
      </c>
      <c r="K16" s="34">
        <f t="shared" si="6"/>
        <v>0</v>
      </c>
      <c r="L16" s="35">
        <f t="shared" si="7"/>
        <v>3.13</v>
      </c>
      <c r="N16" s="88">
        <v>124664.34</v>
      </c>
      <c r="O16" s="5" t="s">
        <v>272</v>
      </c>
    </row>
    <row r="17" spans="1:15" x14ac:dyDescent="0.25">
      <c r="A17" s="2">
        <v>44899</v>
      </c>
      <c r="B17" s="20" t="s">
        <v>264</v>
      </c>
      <c r="C17" s="20">
        <v>88317</v>
      </c>
      <c r="D17" s="21" t="s">
        <v>297</v>
      </c>
      <c r="E17" s="20" t="s">
        <v>288</v>
      </c>
      <c r="F17" s="22">
        <v>4.4299999999999999E-2</v>
      </c>
      <c r="G17" s="23">
        <v>37.01</v>
      </c>
      <c r="H17" s="34">
        <f t="shared" si="4"/>
        <v>84.46</v>
      </c>
      <c r="I17" s="23"/>
      <c r="J17" s="34">
        <f t="shared" si="5"/>
        <v>3.74</v>
      </c>
      <c r="K17" s="34">
        <f t="shared" si="6"/>
        <v>0</v>
      </c>
      <c r="L17" s="35">
        <f t="shared" si="7"/>
        <v>3.74</v>
      </c>
      <c r="N17" s="88">
        <f>AVERAGE(N14:N16)</f>
        <v>144685.41666666666</v>
      </c>
      <c r="O17" s="5" t="s">
        <v>273</v>
      </c>
    </row>
    <row r="18" spans="1:15" ht="39.6" x14ac:dyDescent="0.25">
      <c r="A18" s="2">
        <v>44900</v>
      </c>
      <c r="B18" s="20" t="s">
        <v>264</v>
      </c>
      <c r="C18" s="20">
        <v>93287</v>
      </c>
      <c r="D18" s="21" t="s">
        <v>298</v>
      </c>
      <c r="E18" s="20" t="s">
        <v>292</v>
      </c>
      <c r="F18" s="22">
        <v>1.32E-2</v>
      </c>
      <c r="G18" s="23"/>
      <c r="H18" s="34">
        <f t="shared" si="4"/>
        <v>0</v>
      </c>
      <c r="I18" s="23">
        <v>338.7</v>
      </c>
      <c r="J18" s="34">
        <f t="shared" si="5"/>
        <v>0</v>
      </c>
      <c r="K18" s="34">
        <f t="shared" si="6"/>
        <v>4.47</v>
      </c>
      <c r="L18" s="35">
        <f t="shared" si="7"/>
        <v>4.47</v>
      </c>
    </row>
    <row r="19" spans="1:15" ht="39.6" x14ac:dyDescent="0.25">
      <c r="A19" s="2">
        <v>44888</v>
      </c>
      <c r="B19" s="20" t="s">
        <v>264</v>
      </c>
      <c r="C19" s="20">
        <v>93288</v>
      </c>
      <c r="D19" s="21" t="s">
        <v>299</v>
      </c>
      <c r="E19" s="20" t="s">
        <v>293</v>
      </c>
      <c r="F19" s="22">
        <v>1.5800000000000002E-2</v>
      </c>
      <c r="G19" s="23"/>
      <c r="H19" s="34">
        <f t="shared" si="4"/>
        <v>0</v>
      </c>
      <c r="I19" s="23">
        <v>173.51</v>
      </c>
      <c r="J19" s="34">
        <f t="shared" si="5"/>
        <v>0</v>
      </c>
      <c r="K19" s="34">
        <f t="shared" si="6"/>
        <v>2.74</v>
      </c>
      <c r="L19" s="35">
        <f t="shared" si="7"/>
        <v>2.74</v>
      </c>
    </row>
    <row r="20" spans="1:15" ht="26.4" x14ac:dyDescent="0.25">
      <c r="A20" s="2">
        <v>44888</v>
      </c>
      <c r="B20" s="20" t="s">
        <v>264</v>
      </c>
      <c r="C20" s="20">
        <v>100716</v>
      </c>
      <c r="D20" s="21" t="s">
        <v>300</v>
      </c>
      <c r="E20" s="20" t="s">
        <v>262</v>
      </c>
      <c r="F20" s="22">
        <v>2.8500000000000001E-2</v>
      </c>
      <c r="G20" s="23"/>
      <c r="H20" s="34">
        <f t="shared" si="4"/>
        <v>0</v>
      </c>
      <c r="I20" s="23">
        <v>26.92</v>
      </c>
      <c r="J20" s="34">
        <f t="shared" si="5"/>
        <v>0</v>
      </c>
      <c r="K20" s="34">
        <f t="shared" si="6"/>
        <v>0.76</v>
      </c>
      <c r="L20" s="35">
        <f t="shared" si="7"/>
        <v>0.76</v>
      </c>
    </row>
    <row r="21" spans="1:15" ht="39.6" x14ac:dyDescent="0.25">
      <c r="A21" s="2"/>
      <c r="B21" s="20" t="s">
        <v>264</v>
      </c>
      <c r="C21" s="20">
        <v>100719</v>
      </c>
      <c r="D21" s="21" t="s">
        <v>276</v>
      </c>
      <c r="E21" s="20" t="s">
        <v>262</v>
      </c>
      <c r="F21" s="22">
        <v>2.8500000000000001E-2</v>
      </c>
      <c r="G21" s="23"/>
      <c r="H21" s="34">
        <f t="shared" si="4"/>
        <v>0</v>
      </c>
      <c r="I21" s="23">
        <v>12.02</v>
      </c>
      <c r="J21" s="34">
        <f t="shared" si="5"/>
        <v>0</v>
      </c>
      <c r="K21" s="34">
        <f t="shared" si="6"/>
        <v>0.34</v>
      </c>
      <c r="L21" s="35">
        <f t="shared" si="7"/>
        <v>0.34</v>
      </c>
    </row>
    <row r="22" spans="1:15" x14ac:dyDescent="0.25">
      <c r="A22" s="2">
        <v>44888</v>
      </c>
    </row>
    <row r="23" spans="1:15" ht="39.6" x14ac:dyDescent="0.25">
      <c r="A23" s="2">
        <v>44888</v>
      </c>
      <c r="B23" s="94" t="s">
        <v>309</v>
      </c>
      <c r="C23" s="28" t="s">
        <v>305</v>
      </c>
      <c r="D23" s="90" t="s">
        <v>312</v>
      </c>
      <c r="E23" s="28" t="s">
        <v>266</v>
      </c>
      <c r="F23" s="32">
        <v>0</v>
      </c>
      <c r="G23" s="33">
        <v>0</v>
      </c>
      <c r="H23" s="32">
        <v>0</v>
      </c>
      <c r="I23" s="32">
        <v>0</v>
      </c>
      <c r="J23" s="29">
        <f>SUM(J24:J31)</f>
        <v>1.98</v>
      </c>
      <c r="K23" s="29">
        <f>SUM(K24:K31)</f>
        <v>3.45</v>
      </c>
      <c r="L23" s="29">
        <f>SUM(L24:L31)</f>
        <v>5.43</v>
      </c>
    </row>
    <row r="24" spans="1:15" ht="26.4" x14ac:dyDescent="0.25">
      <c r="A24" s="2">
        <v>44888</v>
      </c>
      <c r="B24" s="20" t="s">
        <v>264</v>
      </c>
      <c r="C24" s="20">
        <v>10997</v>
      </c>
      <c r="D24" s="21" t="s">
        <v>301</v>
      </c>
      <c r="E24" s="20" t="s">
        <v>266</v>
      </c>
      <c r="F24" s="22">
        <v>1.8E-3</v>
      </c>
      <c r="G24" s="23"/>
      <c r="H24" s="34">
        <f t="shared" ref="H24:H31" si="8">TRUNC(G24*$N$3,2)</f>
        <v>0</v>
      </c>
      <c r="I24" s="23">
        <v>48</v>
      </c>
      <c r="J24" s="34">
        <f t="shared" ref="J24:J31" si="9">TRUNC(H24*F24,2)</f>
        <v>0</v>
      </c>
      <c r="K24" s="34">
        <f t="shared" ref="K24:K31" si="10">TRUNC(I24*F24,2)</f>
        <v>0.08</v>
      </c>
      <c r="L24" s="35">
        <f t="shared" ref="L24:L31" si="11">TRUNC(K24+J24,2)</f>
        <v>0.08</v>
      </c>
    </row>
    <row r="25" spans="1:15" ht="26.4" x14ac:dyDescent="0.25">
      <c r="A25" s="2">
        <v>44888</v>
      </c>
      <c r="B25" s="20" t="s">
        <v>264</v>
      </c>
      <c r="C25" s="20">
        <v>88240</v>
      </c>
      <c r="D25" s="21" t="s">
        <v>295</v>
      </c>
      <c r="E25" s="20" t="s">
        <v>288</v>
      </c>
      <c r="F25" s="22">
        <v>8.0000000000000004E-4</v>
      </c>
      <c r="G25" s="23">
        <v>29.11</v>
      </c>
      <c r="H25" s="34">
        <f t="shared" si="8"/>
        <v>66.430000000000007</v>
      </c>
      <c r="I25" s="23"/>
      <c r="J25" s="34">
        <f t="shared" si="9"/>
        <v>0.05</v>
      </c>
      <c r="K25" s="34">
        <f t="shared" si="10"/>
        <v>0</v>
      </c>
      <c r="L25" s="35">
        <f t="shared" si="11"/>
        <v>0.05</v>
      </c>
    </row>
    <row r="26" spans="1:15" ht="26.4" x14ac:dyDescent="0.25">
      <c r="A26" s="2"/>
      <c r="B26" s="20" t="s">
        <v>264</v>
      </c>
      <c r="C26" s="20">
        <v>88278</v>
      </c>
      <c r="D26" s="21" t="s">
        <v>296</v>
      </c>
      <c r="E26" s="20" t="s">
        <v>288</v>
      </c>
      <c r="F26" s="22">
        <v>2.3699999999999999E-2</v>
      </c>
      <c r="G26" s="23">
        <v>28</v>
      </c>
      <c r="H26" s="34">
        <f t="shared" si="8"/>
        <v>63.9</v>
      </c>
      <c r="I26" s="23"/>
      <c r="J26" s="34">
        <f t="shared" si="9"/>
        <v>1.51</v>
      </c>
      <c r="K26" s="34">
        <f t="shared" si="10"/>
        <v>0</v>
      </c>
      <c r="L26" s="35">
        <f t="shared" si="11"/>
        <v>1.51</v>
      </c>
    </row>
    <row r="27" spans="1:15" x14ac:dyDescent="0.25">
      <c r="A27" s="2"/>
      <c r="B27" s="20" t="s">
        <v>264</v>
      </c>
      <c r="C27" s="20">
        <v>88317</v>
      </c>
      <c r="D27" s="21" t="s">
        <v>297</v>
      </c>
      <c r="E27" s="20" t="s">
        <v>288</v>
      </c>
      <c r="F27" s="22">
        <v>5.0000000000000001E-3</v>
      </c>
      <c r="G27" s="23">
        <v>37.01</v>
      </c>
      <c r="H27" s="34">
        <f t="shared" si="8"/>
        <v>84.46</v>
      </c>
      <c r="I27" s="23"/>
      <c r="J27" s="34">
        <f t="shared" si="9"/>
        <v>0.42</v>
      </c>
      <c r="K27" s="34">
        <f t="shared" si="10"/>
        <v>0</v>
      </c>
      <c r="L27" s="35">
        <f t="shared" si="11"/>
        <v>0.42</v>
      </c>
    </row>
    <row r="28" spans="1:15" ht="39.6" x14ac:dyDescent="0.25">
      <c r="A28" s="2"/>
      <c r="B28" s="20" t="s">
        <v>264</v>
      </c>
      <c r="C28" s="20">
        <v>93287</v>
      </c>
      <c r="D28" s="21" t="s">
        <v>298</v>
      </c>
      <c r="E28" s="20" t="s">
        <v>292</v>
      </c>
      <c r="F28" s="22">
        <v>6.9999999999999999E-4</v>
      </c>
      <c r="G28" s="23"/>
      <c r="H28" s="34">
        <f t="shared" si="8"/>
        <v>0</v>
      </c>
      <c r="I28" s="23">
        <v>338.7</v>
      </c>
      <c r="J28" s="34">
        <f t="shared" si="9"/>
        <v>0</v>
      </c>
      <c r="K28" s="34">
        <f t="shared" si="10"/>
        <v>0.23</v>
      </c>
      <c r="L28" s="35">
        <f t="shared" si="11"/>
        <v>0.23</v>
      </c>
    </row>
    <row r="29" spans="1:15" ht="39.6" x14ac:dyDescent="0.25">
      <c r="A29" s="2"/>
      <c r="B29" s="20" t="s">
        <v>264</v>
      </c>
      <c r="C29" s="20">
        <v>93288</v>
      </c>
      <c r="D29" s="21" t="s">
        <v>299</v>
      </c>
      <c r="E29" s="20" t="s">
        <v>293</v>
      </c>
      <c r="F29" s="22">
        <v>5.0000000000000001E-4</v>
      </c>
      <c r="G29" s="23"/>
      <c r="H29" s="34">
        <f t="shared" si="8"/>
        <v>0</v>
      </c>
      <c r="I29" s="23">
        <v>173.51</v>
      </c>
      <c r="J29" s="34">
        <f t="shared" si="9"/>
        <v>0</v>
      </c>
      <c r="K29" s="34">
        <f t="shared" si="10"/>
        <v>0.08</v>
      </c>
      <c r="L29" s="35">
        <f t="shared" si="11"/>
        <v>0.08</v>
      </c>
    </row>
    <row r="30" spans="1:15" ht="26.4" x14ac:dyDescent="0.25">
      <c r="A30" s="2"/>
      <c r="B30" s="20" t="s">
        <v>264</v>
      </c>
      <c r="C30" s="20">
        <v>100716</v>
      </c>
      <c r="D30" s="21" t="s">
        <v>300</v>
      </c>
      <c r="E30" s="20" t="s">
        <v>262</v>
      </c>
      <c r="F30" s="22">
        <v>7.8899999999999998E-2</v>
      </c>
      <c r="G30" s="23"/>
      <c r="H30" s="34">
        <f t="shared" si="8"/>
        <v>0</v>
      </c>
      <c r="I30" s="23">
        <v>26.92</v>
      </c>
      <c r="J30" s="34">
        <f t="shared" si="9"/>
        <v>0</v>
      </c>
      <c r="K30" s="34">
        <f t="shared" si="10"/>
        <v>2.12</v>
      </c>
      <c r="L30" s="35">
        <f t="shared" si="11"/>
        <v>2.12</v>
      </c>
    </row>
    <row r="31" spans="1:15" ht="39.6" x14ac:dyDescent="0.25">
      <c r="A31" s="2"/>
      <c r="B31" s="20" t="s">
        <v>264</v>
      </c>
      <c r="C31" s="20">
        <v>100719</v>
      </c>
      <c r="D31" s="21" t="s">
        <v>276</v>
      </c>
      <c r="E31" s="20" t="s">
        <v>262</v>
      </c>
      <c r="F31" s="22">
        <v>7.8899999999999998E-2</v>
      </c>
      <c r="G31" s="23"/>
      <c r="H31" s="34">
        <f t="shared" si="8"/>
        <v>0</v>
      </c>
      <c r="I31" s="23">
        <v>12.02</v>
      </c>
      <c r="J31" s="34">
        <f t="shared" si="9"/>
        <v>0</v>
      </c>
      <c r="K31" s="34">
        <f t="shared" si="10"/>
        <v>0.94</v>
      </c>
      <c r="L31" s="35">
        <f t="shared" si="11"/>
        <v>0.94</v>
      </c>
    </row>
    <row r="32" spans="1:15" x14ac:dyDescent="0.25">
      <c r="A32" s="2"/>
    </row>
    <row r="33" spans="1:12" ht="52.8" x14ac:dyDescent="0.25">
      <c r="A33" s="2"/>
      <c r="B33" s="94" t="s">
        <v>310</v>
      </c>
      <c r="C33" s="28" t="s">
        <v>306</v>
      </c>
      <c r="D33" s="90" t="s">
        <v>311</v>
      </c>
      <c r="E33" s="28" t="s">
        <v>266</v>
      </c>
      <c r="F33" s="32"/>
      <c r="G33" s="33"/>
      <c r="H33" s="32">
        <v>0</v>
      </c>
      <c r="I33" s="32">
        <v>0</v>
      </c>
      <c r="J33" s="29">
        <f>SUM(J34:J38)</f>
        <v>4.71</v>
      </c>
      <c r="K33" s="29">
        <f>SUM(K34:K38)</f>
        <v>0.41</v>
      </c>
      <c r="L33" s="29">
        <f>SUM(L34:L38)</f>
        <v>5.12</v>
      </c>
    </row>
    <row r="34" spans="1:12" ht="26.4" x14ac:dyDescent="0.25">
      <c r="A34" s="2"/>
      <c r="B34" s="20" t="s">
        <v>264</v>
      </c>
      <c r="C34" s="20">
        <v>40549</v>
      </c>
      <c r="D34" s="21" t="s">
        <v>302</v>
      </c>
      <c r="E34" s="20" t="s">
        <v>303</v>
      </c>
      <c r="F34" s="22">
        <v>1.6000000000000001E-3</v>
      </c>
      <c r="G34" s="23"/>
      <c r="H34" s="34">
        <f t="shared" ref="H34:H37" si="12">TRUNC(G34*$N$3,2)</f>
        <v>0</v>
      </c>
      <c r="I34" s="23">
        <v>196.2</v>
      </c>
      <c r="J34" s="34">
        <f t="shared" ref="J34:J37" si="13">TRUNC(H34*F34,2)</f>
        <v>0</v>
      </c>
      <c r="K34" s="34">
        <f t="shared" ref="K34:K37" si="14">TRUNC(I34*F34,2)</f>
        <v>0.31</v>
      </c>
      <c r="L34" s="35">
        <f t="shared" ref="L34:L37" si="15">TRUNC(K34+J34,2)</f>
        <v>0.31</v>
      </c>
    </row>
    <row r="35" spans="1:12" ht="26.4" x14ac:dyDescent="0.25">
      <c r="A35" s="2"/>
      <c r="B35" s="20" t="s">
        <v>264</v>
      </c>
      <c r="C35" s="20">
        <v>88278</v>
      </c>
      <c r="D35" s="21" t="s">
        <v>296</v>
      </c>
      <c r="E35" s="20" t="s">
        <v>288</v>
      </c>
      <c r="F35" s="22">
        <v>4.9200000000000001E-2</v>
      </c>
      <c r="G35" s="23">
        <v>28</v>
      </c>
      <c r="H35" s="34">
        <f t="shared" si="12"/>
        <v>63.9</v>
      </c>
      <c r="I35" s="23"/>
      <c r="J35" s="34">
        <f t="shared" si="13"/>
        <v>3.14</v>
      </c>
      <c r="K35" s="34">
        <f t="shared" si="14"/>
        <v>0</v>
      </c>
      <c r="L35" s="35">
        <f t="shared" si="15"/>
        <v>3.14</v>
      </c>
    </row>
    <row r="36" spans="1:12" x14ac:dyDescent="0.25">
      <c r="A36" s="2"/>
      <c r="B36" s="20" t="s">
        <v>264</v>
      </c>
      <c r="C36" s="20">
        <v>88316</v>
      </c>
      <c r="D36" s="21" t="s">
        <v>287</v>
      </c>
      <c r="E36" s="20" t="s">
        <v>288</v>
      </c>
      <c r="F36" s="22">
        <v>2.4500000000000001E-2</v>
      </c>
      <c r="G36" s="23">
        <v>28.17</v>
      </c>
      <c r="H36" s="34">
        <f t="shared" si="12"/>
        <v>64.290000000000006</v>
      </c>
      <c r="I36" s="23"/>
      <c r="J36" s="34">
        <f t="shared" si="13"/>
        <v>1.57</v>
      </c>
      <c r="K36" s="34">
        <f t="shared" si="14"/>
        <v>0</v>
      </c>
      <c r="L36" s="35">
        <f t="shared" si="15"/>
        <v>1.57</v>
      </c>
    </row>
    <row r="37" spans="1:12" ht="39.6" x14ac:dyDescent="0.25">
      <c r="A37" s="2"/>
      <c r="B37" s="20" t="s">
        <v>264</v>
      </c>
      <c r="C37" s="20">
        <v>93281</v>
      </c>
      <c r="D37" s="21" t="s">
        <v>290</v>
      </c>
      <c r="E37" s="20" t="s">
        <v>292</v>
      </c>
      <c r="F37" s="22">
        <v>1.6000000000000001E-3</v>
      </c>
      <c r="G37" s="23"/>
      <c r="H37" s="34">
        <f t="shared" si="12"/>
        <v>0</v>
      </c>
      <c r="I37" s="23">
        <v>29.32</v>
      </c>
      <c r="J37" s="34">
        <f t="shared" si="13"/>
        <v>0</v>
      </c>
      <c r="K37" s="34">
        <f t="shared" si="14"/>
        <v>0.04</v>
      </c>
      <c r="L37" s="35">
        <f t="shared" si="15"/>
        <v>0.04</v>
      </c>
    </row>
    <row r="38" spans="1:12" ht="39.6" x14ac:dyDescent="0.25">
      <c r="A38" s="2"/>
      <c r="B38" s="20" t="s">
        <v>264</v>
      </c>
      <c r="C38" s="20">
        <v>93282</v>
      </c>
      <c r="D38" s="21" t="s">
        <v>291</v>
      </c>
      <c r="E38" s="20" t="s">
        <v>293</v>
      </c>
      <c r="F38" s="22">
        <v>2.2000000000000001E-3</v>
      </c>
      <c r="G38" s="23"/>
      <c r="H38" s="34">
        <f>TRUNC(G38*$N$3,2)</f>
        <v>0</v>
      </c>
      <c r="I38" s="23">
        <v>28.47</v>
      </c>
      <c r="J38" s="34">
        <f>TRUNC(H38*F38,2)</f>
        <v>0</v>
      </c>
      <c r="K38" s="34">
        <f>TRUNC(I38*F38,2)</f>
        <v>0.06</v>
      </c>
      <c r="L38" s="35">
        <f>TRUNC(K38+J38,2)</f>
        <v>0.06</v>
      </c>
    </row>
    <row r="39" spans="1:12" x14ac:dyDescent="0.25">
      <c r="A39" s="2"/>
    </row>
    <row r="40" spans="1:12" ht="26.4" x14ac:dyDescent="0.25">
      <c r="A40" s="2"/>
      <c r="B40" s="28"/>
      <c r="C40" s="28" t="s">
        <v>307</v>
      </c>
      <c r="D40" s="90" t="str">
        <f>Orçamento!E70</f>
        <v>Escavação mecanizada de valas ou cavas com profundidade de até 2 m</v>
      </c>
      <c r="E40" s="28" t="s">
        <v>266</v>
      </c>
      <c r="F40" s="32">
        <v>0</v>
      </c>
      <c r="G40" s="33">
        <v>0</v>
      </c>
      <c r="H40" s="32">
        <v>0</v>
      </c>
      <c r="I40" s="32">
        <v>0</v>
      </c>
      <c r="J40" s="29">
        <f>SUM(J41:J46)</f>
        <v>0</v>
      </c>
      <c r="K40" s="29">
        <f>SUM(K41:K46)</f>
        <v>24.09</v>
      </c>
      <c r="L40" s="29">
        <f>SUM(L41:L46)</f>
        <v>24.09</v>
      </c>
    </row>
    <row r="41" spans="1:12" ht="39.6" x14ac:dyDescent="0.25">
      <c r="A41" s="2"/>
      <c r="B41" s="20" t="s">
        <v>264</v>
      </c>
      <c r="C41" s="20">
        <v>100719</v>
      </c>
      <c r="D41" s="21" t="s">
        <v>276</v>
      </c>
      <c r="E41" s="20" t="s">
        <v>262</v>
      </c>
      <c r="F41" s="22">
        <v>0.12790000000000001</v>
      </c>
      <c r="G41" s="23">
        <v>0</v>
      </c>
      <c r="H41" s="34">
        <f>TRUNC(G41*$N$3,2)</f>
        <v>0</v>
      </c>
      <c r="I41" s="23">
        <v>12.02</v>
      </c>
      <c r="J41" s="34">
        <f>TRUNC(H41*F41,2)</f>
        <v>0</v>
      </c>
      <c r="K41" s="34">
        <f>TRUNC(I41*F41,2)</f>
        <v>1.53</v>
      </c>
      <c r="L41" s="35">
        <f>TRUNC(K41+J41,2)</f>
        <v>1.53</v>
      </c>
    </row>
    <row r="42" spans="1:12" ht="52.8" x14ac:dyDescent="0.25">
      <c r="A42" s="2"/>
      <c r="B42" s="20" t="s">
        <v>264</v>
      </c>
      <c r="C42" s="20">
        <v>100739</v>
      </c>
      <c r="D42" s="21" t="s">
        <v>277</v>
      </c>
      <c r="E42" s="20" t="s">
        <v>262</v>
      </c>
      <c r="F42" s="22">
        <v>0.18690000000000001</v>
      </c>
      <c r="G42" s="23">
        <v>0</v>
      </c>
      <c r="H42" s="34">
        <f t="shared" ref="H42:H46" si="16">TRUNC(G42*$N$3,2)</f>
        <v>0</v>
      </c>
      <c r="I42" s="23">
        <v>11.82</v>
      </c>
      <c r="J42" s="34">
        <f t="shared" ref="J42:J46" si="17">TRUNC(H42*F42,2)</f>
        <v>0</v>
      </c>
      <c r="K42" s="34">
        <f t="shared" ref="K42:K46" si="18">TRUNC(I42*F42,2)</f>
        <v>2.2000000000000002</v>
      </c>
      <c r="L42" s="35">
        <f t="shared" ref="L42:L46" si="19">TRUNC(K42+J42,2)</f>
        <v>2.2000000000000002</v>
      </c>
    </row>
    <row r="43" spans="1:12" ht="26.4" x14ac:dyDescent="0.25">
      <c r="A43" s="2"/>
      <c r="B43" s="91" t="s">
        <v>279</v>
      </c>
      <c r="C43" s="20" t="s">
        <v>314</v>
      </c>
      <c r="D43" s="21" t="s">
        <v>280</v>
      </c>
      <c r="E43" s="20" t="s">
        <v>266</v>
      </c>
      <c r="F43" s="22">
        <v>1</v>
      </c>
      <c r="G43" s="23">
        <v>0</v>
      </c>
      <c r="H43" s="34">
        <f t="shared" si="16"/>
        <v>0</v>
      </c>
      <c r="I43" s="23">
        <v>13.2</v>
      </c>
      <c r="J43" s="34">
        <f t="shared" si="17"/>
        <v>0</v>
      </c>
      <c r="K43" s="34">
        <f t="shared" si="18"/>
        <v>13.2</v>
      </c>
      <c r="L43" s="35">
        <f t="shared" si="19"/>
        <v>13.2</v>
      </c>
    </row>
    <row r="44" spans="1:12" ht="52.8" x14ac:dyDescent="0.25">
      <c r="A44" s="2"/>
      <c r="B44" s="91" t="s">
        <v>304</v>
      </c>
      <c r="C44" s="20" t="str">
        <f>C14</f>
        <v>COMP.02</v>
      </c>
      <c r="D44" s="21" t="str">
        <f>D14</f>
        <v>CONTRAVENTAMENTO COM CANTONEIRAS DE AÇO, ABAS IGUAIS, COM CONEXÕES SOLDADAS, INCLUSOS MÃO DE OBRA, TRANSPORTE E IÇAMENTO UTILIZANDO GUINDASTE, PARA EDIFÍCIOS DE 3 A 5 PAVIMENTOS</v>
      </c>
      <c r="E44" s="20" t="s">
        <v>266</v>
      </c>
      <c r="F44" s="22">
        <v>0.17649999999999999</v>
      </c>
      <c r="G44" s="23">
        <v>0</v>
      </c>
      <c r="H44" s="34">
        <f t="shared" si="16"/>
        <v>0</v>
      </c>
      <c r="I44" s="23">
        <f>L14</f>
        <v>15.870000000000001</v>
      </c>
      <c r="J44" s="34">
        <f t="shared" si="17"/>
        <v>0</v>
      </c>
      <c r="K44" s="34">
        <f t="shared" si="18"/>
        <v>2.8</v>
      </c>
      <c r="L44" s="35">
        <f t="shared" si="19"/>
        <v>2.8</v>
      </c>
    </row>
    <row r="45" spans="1:12" ht="39.6" x14ac:dyDescent="0.25">
      <c r="A45" s="2"/>
      <c r="B45" s="91" t="s">
        <v>304</v>
      </c>
      <c r="C45" s="20" t="str">
        <f>C23</f>
        <v>COMP.03</v>
      </c>
      <c r="D45" s="21" t="str">
        <f>D23</f>
        <v>REFORÇO DE ESTRUTURA TRELIÇADA, COM LIGAÇÕES SOLDADAS - MÃO DE OBRA E TRANSPORTE COM GUINDASTE - INSTALAÇÃO</v>
      </c>
      <c r="E45" s="20" t="s">
        <v>266</v>
      </c>
      <c r="F45" s="22">
        <v>0.49430000000000002</v>
      </c>
      <c r="G45" s="23">
        <v>0</v>
      </c>
      <c r="H45" s="34">
        <f t="shared" si="16"/>
        <v>0</v>
      </c>
      <c r="I45" s="23">
        <f>L23</f>
        <v>5.43</v>
      </c>
      <c r="J45" s="34">
        <f t="shared" si="17"/>
        <v>0</v>
      </c>
      <c r="K45" s="34">
        <f t="shared" si="18"/>
        <v>2.68</v>
      </c>
      <c r="L45" s="35">
        <f t="shared" si="19"/>
        <v>2.68</v>
      </c>
    </row>
    <row r="46" spans="1:12" ht="39.6" x14ac:dyDescent="0.25">
      <c r="A46" s="2"/>
      <c r="B46" s="91" t="s">
        <v>304</v>
      </c>
      <c r="C46" s="20" t="str">
        <f>C33</f>
        <v>COMP.04</v>
      </c>
      <c r="D46" s="21" t="str">
        <f>D33</f>
        <v>INSTALAÇÃO DE TRAMA DE AÇO COMPOSTA POR TERÇAS PARA TELHADOS DE ATÉ 2 ÁGUAS PARA TELHA ONDULADA METÁLICA, INCLUSO TRANSPORTE VERTICAL (EM KG)</v>
      </c>
      <c r="E46" s="20" t="s">
        <v>266</v>
      </c>
      <c r="F46" s="22">
        <v>0.32919999999999999</v>
      </c>
      <c r="G46" s="23">
        <v>0</v>
      </c>
      <c r="H46" s="34">
        <f t="shared" si="16"/>
        <v>0</v>
      </c>
      <c r="I46" s="23">
        <f>L33</f>
        <v>5.12</v>
      </c>
      <c r="J46" s="34">
        <f t="shared" si="17"/>
        <v>0</v>
      </c>
      <c r="K46" s="34">
        <f t="shared" si="18"/>
        <v>1.68</v>
      </c>
      <c r="L46" s="35">
        <f t="shared" si="19"/>
        <v>1.68</v>
      </c>
    </row>
    <row r="47" spans="1:12" x14ac:dyDescent="0.25">
      <c r="A47" s="2"/>
      <c r="B47" s="97"/>
      <c r="C47" s="98"/>
      <c r="D47" s="99"/>
      <c r="E47" s="98"/>
      <c r="F47" s="100"/>
      <c r="G47" s="101"/>
      <c r="H47" s="24"/>
      <c r="I47" s="24"/>
    </row>
    <row r="48" spans="1:12" x14ac:dyDescent="0.25">
      <c r="A48" s="2"/>
      <c r="B48" s="27" t="str">
        <f ca="1">Orçamento!B206</f>
        <v>Santa Lúcia, 25 de fevereiro de 2025.</v>
      </c>
      <c r="C48" s="24"/>
      <c r="D48" s="24"/>
      <c r="E48" s="24"/>
      <c r="F48" s="24"/>
      <c r="G48" s="24"/>
      <c r="H48" s="24"/>
      <c r="I48" s="24"/>
    </row>
    <row r="49" spans="1:9" x14ac:dyDescent="0.25">
      <c r="A49" s="2"/>
      <c r="B49" s="25">
        <f>LARGE(A:A,1)</f>
        <v>44900</v>
      </c>
      <c r="C49" s="24"/>
      <c r="D49" s="24"/>
      <c r="E49" s="24"/>
      <c r="F49" s="24"/>
      <c r="G49" s="24"/>
      <c r="H49" s="24"/>
      <c r="I49" s="24"/>
    </row>
    <row r="50" spans="1:9" x14ac:dyDescent="0.25">
      <c r="A50" s="2"/>
      <c r="B50" s="24"/>
      <c r="C50" s="24"/>
      <c r="D50" s="24"/>
      <c r="E50" s="24"/>
      <c r="F50" s="24"/>
      <c r="G50" s="24"/>
      <c r="H50" s="24"/>
      <c r="I50" s="24"/>
    </row>
    <row r="51" spans="1:9" x14ac:dyDescent="0.25">
      <c r="A51" s="2"/>
      <c r="B51" s="24"/>
      <c r="D51" s="24"/>
      <c r="E51" s="24"/>
      <c r="F51" s="24"/>
      <c r="G51" s="24"/>
      <c r="H51" s="24"/>
      <c r="I51" s="24"/>
    </row>
    <row r="52" spans="1:9" x14ac:dyDescent="0.25">
      <c r="A52" s="2"/>
      <c r="B52" s="24"/>
      <c r="D52" s="95">
        <f>Orçamento!D212</f>
        <v>0</v>
      </c>
      <c r="E52" s="24"/>
      <c r="F52" s="24"/>
      <c r="G52" s="24"/>
      <c r="H52" s="95" t="str">
        <f>Orçamento!E212</f>
        <v>RAZÃO SOCIAL DA LICITANTE</v>
      </c>
      <c r="I52" s="24"/>
    </row>
    <row r="53" spans="1:9" x14ac:dyDescent="0.25">
      <c r="A53" s="2"/>
      <c r="B53" s="24"/>
      <c r="D53" s="24">
        <f>Orçamento!D213</f>
        <v>0</v>
      </c>
      <c r="E53" s="24"/>
      <c r="F53" s="24"/>
      <c r="G53" s="24"/>
      <c r="H53" s="24" t="str">
        <f>Orçamento!E213</f>
        <v>CNPJ DA LICITANTE</v>
      </c>
      <c r="I53" s="24"/>
    </row>
    <row r="54" spans="1:9" x14ac:dyDescent="0.25">
      <c r="B54" s="24"/>
      <c r="D54" s="24"/>
      <c r="E54" s="24"/>
      <c r="F54" s="24"/>
      <c r="G54" s="24"/>
      <c r="H54" s="24">
        <f>Orçamento!E214</f>
        <v>0</v>
      </c>
      <c r="I54" s="24"/>
    </row>
  </sheetData>
  <mergeCells count="4">
    <mergeCell ref="C2:F2"/>
    <mergeCell ref="C3:G3"/>
    <mergeCell ref="E1:L1"/>
    <mergeCell ref="L2:L3"/>
  </mergeCells>
  <phoneticPr fontId="3" type="noConversion"/>
  <pageMargins left="0.511811024" right="0.511811024" top="0.78740157499999996" bottom="0.78740157499999996" header="0.31496062000000002" footer="0.31496062000000002"/>
  <pageSetup paperSize="9" scale="91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83A3-D2FE-4466-833B-DF0CC7BD434B}">
  <sheetPr codeName="Planilha2">
    <pageSetUpPr fitToPage="1"/>
  </sheetPr>
  <dimension ref="A1:AC50"/>
  <sheetViews>
    <sheetView zoomScaleNormal="100" workbookViewId="0">
      <selection activeCell="B1" sqref="B1:C6"/>
    </sheetView>
  </sheetViews>
  <sheetFormatPr defaultColWidth="8.88671875" defaultRowHeight="13.8" x14ac:dyDescent="0.25"/>
  <cols>
    <col min="1" max="1" width="0.6640625" style="181" customWidth="1"/>
    <col min="2" max="2" width="9.21875" style="103" customWidth="1"/>
    <col min="3" max="3" width="27.44140625" style="103" customWidth="1"/>
    <col min="4" max="4" width="14.88671875" style="103" customWidth="1"/>
    <col min="5" max="5" width="6.109375" style="103" bestFit="1" customWidth="1"/>
    <col min="6" max="6" width="14.6640625" style="103" bestFit="1" customWidth="1"/>
    <col min="7" max="7" width="6.109375" style="103" customWidth="1"/>
    <col min="8" max="8" width="14.77734375" style="103" bestFit="1" customWidth="1"/>
    <col min="9" max="9" width="6.109375" style="103" customWidth="1"/>
    <col min="10" max="10" width="14.77734375" style="103" bestFit="1" customWidth="1"/>
    <col min="11" max="11" width="6.109375" style="103" customWidth="1"/>
    <col min="12" max="12" width="14.77734375" style="103" bestFit="1" customWidth="1"/>
    <col min="13" max="13" width="6.109375" style="103" customWidth="1"/>
    <col min="14" max="14" width="15.109375" style="103" bestFit="1" customWidth="1"/>
    <col min="15" max="15" width="6.109375" style="103" customWidth="1"/>
    <col min="16" max="16" width="15.77734375" style="103" hidden="1" customWidth="1"/>
    <col min="17" max="17" width="6.109375" style="103" hidden="1" customWidth="1"/>
    <col min="18" max="18" width="15.77734375" style="103" hidden="1" customWidth="1"/>
    <col min="19" max="19" width="6.109375" style="103" hidden="1" customWidth="1"/>
    <col min="20" max="20" width="15.77734375" style="103" hidden="1" customWidth="1"/>
    <col min="21" max="21" width="6.109375" style="103" hidden="1" customWidth="1"/>
    <col min="22" max="22" width="15.77734375" style="103" hidden="1" customWidth="1"/>
    <col min="23" max="23" width="6.109375" style="103" hidden="1" customWidth="1"/>
    <col min="24" max="24" width="15.77734375" style="103" hidden="1" customWidth="1"/>
    <col min="25" max="25" width="6.109375" style="103" hidden="1" customWidth="1"/>
    <col min="26" max="26" width="15.77734375" style="103" hidden="1" customWidth="1"/>
    <col min="27" max="27" width="6.109375" style="103" hidden="1" customWidth="1"/>
    <col min="28" max="28" width="16.44140625" style="103" bestFit="1" customWidth="1"/>
    <col min="29" max="29" width="7" style="103" bestFit="1" customWidth="1"/>
    <col min="30" max="16384" width="8.88671875" style="103"/>
  </cols>
  <sheetData>
    <row r="1" spans="1:29" ht="15" customHeight="1" x14ac:dyDescent="0.25">
      <c r="A1" s="102"/>
      <c r="B1" s="311" t="str">
        <f>Orçamento!B1</f>
        <v>[INSERIR AQUI A LOGOMARCA DA EMPRESA]</v>
      </c>
      <c r="C1" s="311"/>
      <c r="D1" s="295" t="str">
        <f>Orçamento!E1</f>
        <v>RAZÃO SOCIAL DA LICITANTE</v>
      </c>
      <c r="E1" s="295"/>
      <c r="F1" s="295"/>
      <c r="G1" s="295"/>
      <c r="H1" s="295"/>
      <c r="I1" s="295"/>
      <c r="J1" s="295"/>
      <c r="K1" s="295"/>
      <c r="L1" s="198" t="s">
        <v>414</v>
      </c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</row>
    <row r="2" spans="1:29" ht="21" customHeight="1" x14ac:dyDescent="0.25">
      <c r="A2" s="104"/>
      <c r="B2" s="311"/>
      <c r="C2" s="311"/>
      <c r="D2" s="295"/>
      <c r="E2" s="295"/>
      <c r="F2" s="295"/>
      <c r="G2" s="295"/>
      <c r="H2" s="295"/>
      <c r="I2" s="295"/>
      <c r="J2" s="295"/>
      <c r="K2" s="295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</row>
    <row r="3" spans="1:29" ht="22.8" customHeight="1" x14ac:dyDescent="0.4">
      <c r="A3" s="104"/>
      <c r="B3" s="311"/>
      <c r="C3" s="311"/>
      <c r="D3" s="296" t="str">
        <f>Orçamento!E3</f>
        <v>CNPJ DA LICITANTE</v>
      </c>
      <c r="E3" s="296"/>
      <c r="F3" s="296"/>
      <c r="G3" s="296"/>
      <c r="H3" s="296"/>
      <c r="I3" s="296"/>
      <c r="J3" s="296"/>
      <c r="K3" s="296"/>
      <c r="L3" s="198" t="s">
        <v>319</v>
      </c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</row>
    <row r="4" spans="1:29" ht="18" customHeight="1" x14ac:dyDescent="0.25">
      <c r="A4" s="104"/>
      <c r="B4" s="311"/>
      <c r="C4" s="311"/>
      <c r="D4" s="297" t="str">
        <f>Orçamento!E4</f>
        <v>RUA/AVENIDA XXXX, 000 - BAIRRO - CEP 01.010-101, MUNICÍPIO/UF</v>
      </c>
      <c r="E4" s="297"/>
      <c r="F4" s="297"/>
      <c r="G4" s="297"/>
      <c r="H4" s="297"/>
      <c r="I4" s="297"/>
      <c r="J4" s="297"/>
      <c r="K4" s="297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</row>
    <row r="5" spans="1:29" ht="15" customHeight="1" x14ac:dyDescent="0.25">
      <c r="A5" s="104"/>
      <c r="B5" s="311"/>
      <c r="C5" s="311"/>
      <c r="D5" s="297"/>
      <c r="E5" s="297"/>
      <c r="F5" s="297"/>
      <c r="G5" s="297"/>
      <c r="H5" s="297"/>
      <c r="I5" s="297"/>
      <c r="J5" s="297"/>
      <c r="K5" s="297"/>
      <c r="L5" s="218" t="s">
        <v>407</v>
      </c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</row>
    <row r="6" spans="1:29" ht="15" customHeight="1" x14ac:dyDescent="0.25">
      <c r="A6" s="104"/>
      <c r="B6" s="294"/>
      <c r="C6" s="294"/>
      <c r="D6" s="298" t="s">
        <v>409</v>
      </c>
      <c r="E6" s="298"/>
      <c r="F6" s="298"/>
      <c r="G6" s="298"/>
      <c r="H6" s="298"/>
      <c r="I6" s="298"/>
      <c r="J6" s="298"/>
      <c r="K6" s="29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</row>
    <row r="7" spans="1:29" s="109" customFormat="1" ht="18" customHeight="1" x14ac:dyDescent="0.3">
      <c r="A7" s="105"/>
      <c r="B7" s="171" t="s">
        <v>17</v>
      </c>
      <c r="C7" s="299" t="str">
        <f>Orçamento!$D$7</f>
        <v>2ª ETAPA OBRAS DE INFRAESTRUTURA DO LOTEAMENTO SOCIAL "JARDIM CRUZEIRO"</v>
      </c>
      <c r="D7" s="300"/>
      <c r="E7" s="300"/>
      <c r="F7" s="301"/>
      <c r="G7" s="302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172"/>
    </row>
    <row r="8" spans="1:29" s="109" customFormat="1" ht="16.95" customHeight="1" x14ac:dyDescent="0.3">
      <c r="A8" s="105"/>
      <c r="B8" s="304" t="s">
        <v>16</v>
      </c>
      <c r="C8" s="305" t="str">
        <f>Orçamento!$D$8</f>
        <v>RUA RAIMUNDO MARANI, 10 - NOVA SANTA LÚCIA</v>
      </c>
      <c r="D8" s="306"/>
      <c r="E8" s="306"/>
      <c r="F8" s="307"/>
      <c r="G8" s="30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10"/>
    </row>
    <row r="9" spans="1:29" x14ac:dyDescent="0.25">
      <c r="A9" s="105"/>
      <c r="B9" s="239" t="s">
        <v>21</v>
      </c>
      <c r="C9" s="232" t="s">
        <v>258</v>
      </c>
      <c r="D9" s="221" t="s">
        <v>259</v>
      </c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</row>
    <row r="10" spans="1:29" x14ac:dyDescent="0.25">
      <c r="A10" s="105"/>
      <c r="B10" s="239"/>
      <c r="C10" s="233"/>
      <c r="D10" s="223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</row>
    <row r="11" spans="1:29" x14ac:dyDescent="0.25">
      <c r="A11" s="105"/>
      <c r="B11" s="239"/>
      <c r="C11" s="234"/>
      <c r="D11" s="225">
        <v>1</v>
      </c>
      <c r="E11" s="225"/>
      <c r="F11" s="225">
        <f>D11+1</f>
        <v>2</v>
      </c>
      <c r="G11" s="225"/>
      <c r="H11" s="225">
        <f t="shared" ref="H11" si="0">F11+1</f>
        <v>3</v>
      </c>
      <c r="I11" s="225"/>
      <c r="J11" s="225">
        <f t="shared" ref="J11" si="1">H11+1</f>
        <v>4</v>
      </c>
      <c r="K11" s="225"/>
      <c r="L11" s="225">
        <f t="shared" ref="L11" si="2">J11+1</f>
        <v>5</v>
      </c>
      <c r="M11" s="225"/>
      <c r="N11" s="225">
        <f t="shared" ref="N11" si="3">L11+1</f>
        <v>6</v>
      </c>
      <c r="O11" s="225"/>
      <c r="P11" s="225">
        <f t="shared" ref="P11" si="4">N11+1</f>
        <v>7</v>
      </c>
      <c r="Q11" s="225"/>
      <c r="R11" s="225">
        <f t="shared" ref="R11" si="5">P11+1</f>
        <v>8</v>
      </c>
      <c r="S11" s="225"/>
      <c r="T11" s="225">
        <f t="shared" ref="T11" si="6">R11+1</f>
        <v>9</v>
      </c>
      <c r="U11" s="225"/>
      <c r="V11" s="225">
        <f t="shared" ref="V11" si="7">T11+1</f>
        <v>10</v>
      </c>
      <c r="W11" s="225"/>
      <c r="X11" s="225">
        <f t="shared" ref="X11" si="8">V11+1</f>
        <v>11</v>
      </c>
      <c r="Y11" s="225"/>
      <c r="Z11" s="225">
        <f>X11+1</f>
        <v>12</v>
      </c>
      <c r="AA11" s="225"/>
      <c r="AB11" s="225" t="s">
        <v>14</v>
      </c>
      <c r="AC11" s="225"/>
    </row>
    <row r="12" spans="1:29" ht="24" customHeight="1" x14ac:dyDescent="0.25">
      <c r="A12" s="105"/>
      <c r="B12" s="240">
        <f>Orçamento!B13</f>
        <v>1</v>
      </c>
      <c r="C12" s="241" t="str">
        <f>Orçamento!E13</f>
        <v>SERVIÇOS PRELIMINARES</v>
      </c>
      <c r="D12" s="189">
        <f ca="1">E12*Orçamento!$J$13</f>
        <v>0</v>
      </c>
      <c r="E12" s="191">
        <v>0</v>
      </c>
      <c r="F12" s="189">
        <f ca="1">G12*Orçamento!$J$13</f>
        <v>0</v>
      </c>
      <c r="G12" s="191">
        <v>0</v>
      </c>
      <c r="H12" s="189">
        <f ca="1">I12*Orçamento!$J$13</f>
        <v>0</v>
      </c>
      <c r="I12" s="191">
        <v>0</v>
      </c>
      <c r="J12" s="189">
        <f ca="1">K12*Orçamento!$J$13</f>
        <v>0</v>
      </c>
      <c r="K12" s="191">
        <v>0</v>
      </c>
      <c r="L12" s="189">
        <f ca="1">M12*Orçamento!$J$13</f>
        <v>0</v>
      </c>
      <c r="M12" s="191">
        <v>0</v>
      </c>
      <c r="N12" s="189">
        <f ca="1">O12*Orçamento!$J$13</f>
        <v>0</v>
      </c>
      <c r="O12" s="191">
        <v>0</v>
      </c>
      <c r="P12" s="189">
        <f ca="1">Q12*Orçamento!$J$13</f>
        <v>0</v>
      </c>
      <c r="Q12" s="190"/>
      <c r="R12" s="189">
        <f ca="1">S12*Orçamento!$J$13</f>
        <v>0</v>
      </c>
      <c r="S12" s="190"/>
      <c r="T12" s="189">
        <f ca="1">U12*Orçamento!$J$13</f>
        <v>0</v>
      </c>
      <c r="U12" s="190"/>
      <c r="V12" s="189">
        <f ca="1">W12*Orçamento!$J$13</f>
        <v>0</v>
      </c>
      <c r="W12" s="190"/>
      <c r="X12" s="189">
        <f ca="1">Y12*Orçamento!$J$13</f>
        <v>0</v>
      </c>
      <c r="Y12" s="190"/>
      <c r="Z12" s="189">
        <f ca="1">AA12*Orçamento!$J$13</f>
        <v>0</v>
      </c>
      <c r="AA12" s="190"/>
      <c r="AB12" s="248">
        <f ca="1">SUM(D12,F12,H12,J12,L12,N12,P12,R12,T12,V12,X12,Z12)</f>
        <v>0</v>
      </c>
      <c r="AC12" s="250">
        <f>SUM(E12,G12,I12,K12,M12,O12,Q12,S12,U12,W12,Y12,AA12)</f>
        <v>0</v>
      </c>
    </row>
    <row r="13" spans="1:29" ht="6" customHeight="1" x14ac:dyDescent="0.25">
      <c r="A13" s="105"/>
      <c r="B13" s="236"/>
      <c r="C13" s="242"/>
      <c r="D13" s="226"/>
      <c r="E13" s="227"/>
      <c r="F13" s="226"/>
      <c r="G13" s="227"/>
      <c r="H13" s="226"/>
      <c r="I13" s="227"/>
      <c r="J13" s="226"/>
      <c r="K13" s="227"/>
      <c r="L13" s="226"/>
      <c r="M13" s="227"/>
      <c r="N13" s="226"/>
      <c r="O13" s="227"/>
      <c r="P13" s="226"/>
      <c r="Q13" s="227"/>
      <c r="R13" s="226"/>
      <c r="S13" s="227"/>
      <c r="T13" s="226"/>
      <c r="U13" s="227"/>
      <c r="V13" s="226"/>
      <c r="W13" s="227"/>
      <c r="X13" s="226"/>
      <c r="Y13" s="227"/>
      <c r="Z13" s="226"/>
      <c r="AA13" s="228"/>
      <c r="AB13" s="249"/>
      <c r="AC13" s="251"/>
    </row>
    <row r="14" spans="1:29" ht="24" customHeight="1" x14ac:dyDescent="0.25">
      <c r="A14" s="105"/>
      <c r="B14" s="240">
        <f>Orçamento!B30</f>
        <v>2</v>
      </c>
      <c r="C14" s="237" t="str">
        <f>Orçamento!E30</f>
        <v>DRENAGEM PLUVIAL</v>
      </c>
      <c r="D14" s="189">
        <f ca="1">E14*Orçamento!$J$30</f>
        <v>0</v>
      </c>
      <c r="E14" s="191">
        <v>0</v>
      </c>
      <c r="F14" s="189">
        <f ca="1">G14*Orçamento!$J$30</f>
        <v>0</v>
      </c>
      <c r="G14" s="191">
        <v>0</v>
      </c>
      <c r="H14" s="189">
        <f ca="1">I14*Orçamento!$J$30</f>
        <v>0</v>
      </c>
      <c r="I14" s="191">
        <v>0</v>
      </c>
      <c r="J14" s="189">
        <f ca="1">K14*Orçamento!$J$30</f>
        <v>0</v>
      </c>
      <c r="K14" s="191">
        <v>0</v>
      </c>
      <c r="L14" s="189">
        <f ca="1">M14*Orçamento!$J$30</f>
        <v>0</v>
      </c>
      <c r="M14" s="191">
        <v>0</v>
      </c>
      <c r="N14" s="189">
        <f ca="1">O14*Orçamento!$J$30</f>
        <v>0</v>
      </c>
      <c r="O14" s="191">
        <v>0</v>
      </c>
      <c r="P14" s="189">
        <f ca="1">Q14*Orçamento!$J$30</f>
        <v>0</v>
      </c>
      <c r="Q14" s="190"/>
      <c r="R14" s="189">
        <f ca="1">S14*Orçamento!$J$30</f>
        <v>0</v>
      </c>
      <c r="S14" s="190"/>
      <c r="T14" s="189">
        <f ca="1">U14*Orçamento!$J$30</f>
        <v>0</v>
      </c>
      <c r="U14" s="190"/>
      <c r="V14" s="189">
        <f ca="1">W14*Orçamento!$J$30</f>
        <v>0</v>
      </c>
      <c r="W14" s="190"/>
      <c r="X14" s="189">
        <f ca="1">Y14*Orçamento!$J$30</f>
        <v>0</v>
      </c>
      <c r="Y14" s="190"/>
      <c r="Z14" s="189">
        <f ca="1">AA14*Orçamento!$J$30</f>
        <v>0</v>
      </c>
      <c r="AA14" s="190"/>
      <c r="AB14" s="248">
        <f t="shared" ref="AB14" ca="1" si="9">SUM(D14,F14,H14,J14,L14,N14,P14,R14,T14,V14,X14,Z14)</f>
        <v>0</v>
      </c>
      <c r="AC14" s="250">
        <f t="shared" ref="AC14" si="10">SUM(E14,G14,I14,K14,M14,O14,Q14,S14,U14,W14,Y14,AA14)</f>
        <v>0</v>
      </c>
    </row>
    <row r="15" spans="1:29" ht="6" customHeight="1" x14ac:dyDescent="0.25">
      <c r="A15" s="105"/>
      <c r="B15" s="243"/>
      <c r="C15" s="238"/>
      <c r="D15" s="226"/>
      <c r="E15" s="227"/>
      <c r="F15" s="226"/>
      <c r="G15" s="227"/>
      <c r="H15" s="226"/>
      <c r="I15" s="227"/>
      <c r="J15" s="226"/>
      <c r="K15" s="227"/>
      <c r="L15" s="226"/>
      <c r="M15" s="227"/>
      <c r="N15" s="226"/>
      <c r="O15" s="227"/>
      <c r="P15" s="226"/>
      <c r="Q15" s="227"/>
      <c r="R15" s="226"/>
      <c r="S15" s="227"/>
      <c r="T15" s="226"/>
      <c r="U15" s="227"/>
      <c r="V15" s="226"/>
      <c r="W15" s="227"/>
      <c r="X15" s="226"/>
      <c r="Y15" s="227"/>
      <c r="Z15" s="226"/>
      <c r="AA15" s="228"/>
      <c r="AB15" s="249"/>
      <c r="AC15" s="251"/>
    </row>
    <row r="16" spans="1:29" ht="24" customHeight="1" x14ac:dyDescent="0.25">
      <c r="A16" s="105"/>
      <c r="B16" s="240">
        <f>Orçamento!B68</f>
        <v>3</v>
      </c>
      <c r="C16" s="237" t="str">
        <f>Orçamento!E68</f>
        <v>REDE DE ESGOTO</v>
      </c>
      <c r="D16" s="189">
        <f ca="1">E16*Orçamento!$J$68</f>
        <v>0</v>
      </c>
      <c r="E16" s="191">
        <v>0</v>
      </c>
      <c r="F16" s="189">
        <f ca="1">G16*Orçamento!$J$68</f>
        <v>0</v>
      </c>
      <c r="G16" s="191">
        <v>0</v>
      </c>
      <c r="H16" s="189">
        <f ca="1">I16*Orçamento!$J$68</f>
        <v>0</v>
      </c>
      <c r="I16" s="191">
        <v>0</v>
      </c>
      <c r="J16" s="189">
        <f ca="1">K16*Orçamento!$J$68</f>
        <v>0</v>
      </c>
      <c r="K16" s="191">
        <v>0</v>
      </c>
      <c r="L16" s="189">
        <f ca="1">M16*Orçamento!$J$68</f>
        <v>0</v>
      </c>
      <c r="M16" s="191">
        <v>0</v>
      </c>
      <c r="N16" s="189">
        <f ca="1">O16*Orçamento!$J$68</f>
        <v>0</v>
      </c>
      <c r="O16" s="191">
        <v>0</v>
      </c>
      <c r="P16" s="189">
        <f ca="1">Q16*Orçamento!$J$68</f>
        <v>0</v>
      </c>
      <c r="Q16" s="190"/>
      <c r="R16" s="189">
        <f ca="1">S16*Orçamento!$J$68</f>
        <v>0</v>
      </c>
      <c r="S16" s="190"/>
      <c r="T16" s="189">
        <f ca="1">U16*Orçamento!$J$68</f>
        <v>0</v>
      </c>
      <c r="U16" s="190"/>
      <c r="V16" s="189">
        <f ca="1">W16*Orçamento!$J$68</f>
        <v>0</v>
      </c>
      <c r="W16" s="190"/>
      <c r="X16" s="189">
        <f ca="1">Y16*Orçamento!$J$68</f>
        <v>0</v>
      </c>
      <c r="Y16" s="190"/>
      <c r="Z16" s="189">
        <f ca="1">AA16*Orçamento!$J$68</f>
        <v>0</v>
      </c>
      <c r="AA16" s="190"/>
      <c r="AB16" s="248">
        <f t="shared" ref="AB16" ca="1" si="11">SUM(D16,F16,H16,J16,L16,N16,P16,R16,T16,V16,X16,Z16)</f>
        <v>0</v>
      </c>
      <c r="AC16" s="250">
        <f t="shared" ref="AC16" si="12">SUM(E16,G16,I16,K16,M16,O16,Q16,S16,U16,W16,Y16,AA16)</f>
        <v>0</v>
      </c>
    </row>
    <row r="17" spans="1:29" ht="6" customHeight="1" x14ac:dyDescent="0.25">
      <c r="A17" s="105"/>
      <c r="B17" s="243"/>
      <c r="C17" s="238"/>
      <c r="D17" s="226"/>
      <c r="E17" s="227"/>
      <c r="F17" s="226"/>
      <c r="G17" s="227"/>
      <c r="H17" s="226"/>
      <c r="I17" s="227"/>
      <c r="J17" s="226"/>
      <c r="K17" s="227"/>
      <c r="L17" s="226"/>
      <c r="M17" s="227"/>
      <c r="N17" s="226"/>
      <c r="O17" s="227"/>
      <c r="P17" s="226"/>
      <c r="Q17" s="227"/>
      <c r="R17" s="226"/>
      <c r="S17" s="227"/>
      <c r="T17" s="226"/>
      <c r="U17" s="227"/>
      <c r="V17" s="226"/>
      <c r="W17" s="227"/>
      <c r="X17" s="226"/>
      <c r="Y17" s="227"/>
      <c r="Z17" s="226"/>
      <c r="AA17" s="228"/>
      <c r="AB17" s="249"/>
      <c r="AC17" s="251"/>
    </row>
    <row r="18" spans="1:29" ht="24" hidden="1" customHeight="1" x14ac:dyDescent="0.25">
      <c r="A18" s="105"/>
      <c r="B18" s="240">
        <f>Orçamento!B85</f>
        <v>4</v>
      </c>
      <c r="C18" s="237">
        <f>Orçamento!E85</f>
        <v>0</v>
      </c>
      <c r="D18" s="173">
        <f ca="1">E18*Orçamento!$J$85</f>
        <v>0</v>
      </c>
      <c r="E18" s="174">
        <v>0</v>
      </c>
      <c r="F18" s="173">
        <f ca="1">G18*Orçamento!$J$85</f>
        <v>0</v>
      </c>
      <c r="G18" s="174">
        <v>0</v>
      </c>
      <c r="H18" s="173">
        <f ca="1">I18*Orçamento!$J$85</f>
        <v>0</v>
      </c>
      <c r="I18" s="174">
        <v>0</v>
      </c>
      <c r="J18" s="173">
        <f ca="1">K18*Orçamento!$J$85</f>
        <v>0</v>
      </c>
      <c r="K18" s="174">
        <v>0</v>
      </c>
      <c r="L18" s="173">
        <f ca="1">M18*Orçamento!$J$85</f>
        <v>0</v>
      </c>
      <c r="M18" s="174">
        <v>0</v>
      </c>
      <c r="N18" s="173">
        <f ca="1">O18*Orçamento!$J$85</f>
        <v>0</v>
      </c>
      <c r="O18" s="174">
        <v>0</v>
      </c>
      <c r="P18" s="173">
        <f ca="1">Q18*Orçamento!$J$85</f>
        <v>0</v>
      </c>
      <c r="Q18" s="175"/>
      <c r="R18" s="173">
        <f ca="1">S18*Orçamento!$J$85</f>
        <v>0</v>
      </c>
      <c r="S18" s="175"/>
      <c r="T18" s="173">
        <f ca="1">U18*Orçamento!$J$85</f>
        <v>0</v>
      </c>
      <c r="U18" s="175"/>
      <c r="V18" s="173">
        <f ca="1">W18*Orçamento!$J$85</f>
        <v>0</v>
      </c>
      <c r="W18" s="175"/>
      <c r="X18" s="173">
        <f ca="1">Y18*Orçamento!$J$85</f>
        <v>0</v>
      </c>
      <c r="Y18" s="175"/>
      <c r="Z18" s="173">
        <f ca="1">AA18*Orçamento!$J$85</f>
        <v>0</v>
      </c>
      <c r="AA18" s="175"/>
      <c r="AB18" s="244">
        <f t="shared" ref="AB18" ca="1" si="13">SUM(D18,F18,H18,J18,L18,N18,P18,R18,T18,V18,X18,Z18)</f>
        <v>0</v>
      </c>
      <c r="AC18" s="246">
        <f t="shared" ref="AC18" si="14">SUM(E18,G18,I18,K18,M18,O18,Q18,S18,U18,W18,Y18,AA18)</f>
        <v>0</v>
      </c>
    </row>
    <row r="19" spans="1:29" ht="6" hidden="1" customHeight="1" x14ac:dyDescent="0.25">
      <c r="A19" s="105"/>
      <c r="B19" s="243"/>
      <c r="C19" s="238"/>
      <c r="D19" s="219"/>
      <c r="E19" s="220"/>
      <c r="F19" s="219"/>
      <c r="G19" s="220"/>
      <c r="H19" s="219"/>
      <c r="I19" s="220"/>
      <c r="J19" s="219"/>
      <c r="K19" s="220"/>
      <c r="L19" s="219"/>
      <c r="M19" s="220"/>
      <c r="N19" s="219"/>
      <c r="O19" s="220"/>
      <c r="P19" s="219"/>
      <c r="Q19" s="220"/>
      <c r="R19" s="219"/>
      <c r="S19" s="220"/>
      <c r="T19" s="219"/>
      <c r="U19" s="220"/>
      <c r="V19" s="219"/>
      <c r="W19" s="220"/>
      <c r="X19" s="219"/>
      <c r="Y19" s="220"/>
      <c r="Z19" s="219"/>
      <c r="AA19" s="231"/>
      <c r="AB19" s="245"/>
      <c r="AC19" s="247"/>
    </row>
    <row r="20" spans="1:29" ht="24" hidden="1" customHeight="1" x14ac:dyDescent="0.25">
      <c r="A20" s="105"/>
      <c r="B20" s="235">
        <v>5</v>
      </c>
      <c r="C20" s="237">
        <f>Orçamento!E102</f>
        <v>0</v>
      </c>
      <c r="D20" s="173">
        <f ca="1">E20*Orçamento!$J$102</f>
        <v>0</v>
      </c>
      <c r="E20" s="175"/>
      <c r="F20" s="173">
        <f ca="1">G20*Orçamento!$J$102</f>
        <v>0</v>
      </c>
      <c r="G20" s="175"/>
      <c r="H20" s="173">
        <f ca="1">I20*Orçamento!$J$102</f>
        <v>0</v>
      </c>
      <c r="I20" s="175"/>
      <c r="J20" s="173">
        <f ca="1">K20*Orçamento!$J$102</f>
        <v>0</v>
      </c>
      <c r="K20" s="175"/>
      <c r="L20" s="173">
        <f ca="1">M20*Orçamento!$J$102</f>
        <v>0</v>
      </c>
      <c r="M20" s="175"/>
      <c r="N20" s="173">
        <f ca="1">O20*Orçamento!$J$102</f>
        <v>0</v>
      </c>
      <c r="O20" s="175"/>
      <c r="P20" s="173">
        <f ca="1">Q20*Orçamento!$J$102</f>
        <v>0</v>
      </c>
      <c r="Q20" s="175"/>
      <c r="R20" s="173">
        <f ca="1">S20*Orçamento!$J$102</f>
        <v>0</v>
      </c>
      <c r="S20" s="175"/>
      <c r="T20" s="173">
        <f ca="1">U20*Orçamento!$J$102</f>
        <v>0</v>
      </c>
      <c r="U20" s="175"/>
      <c r="V20" s="173">
        <f ca="1">W20*Orçamento!$J$102</f>
        <v>0</v>
      </c>
      <c r="W20" s="175"/>
      <c r="X20" s="173">
        <f ca="1">Y20*Orçamento!$J$102</f>
        <v>0</v>
      </c>
      <c r="Y20" s="175"/>
      <c r="Z20" s="173">
        <f ca="1">AA20*Orçamento!$J$102</f>
        <v>0</v>
      </c>
      <c r="AA20" s="175"/>
      <c r="AB20" s="244">
        <f t="shared" ref="AB20" ca="1" si="15">SUM(D20,F20,H20,J20,L20,N20,P20,R20,T20,V20,X20,Z20)</f>
        <v>0</v>
      </c>
      <c r="AC20" s="246">
        <f t="shared" ref="AC20" si="16">SUM(E20,G20,I20,K20,M20,O20,Q20,S20,U20,W20,Y20,AA20)</f>
        <v>0</v>
      </c>
    </row>
    <row r="21" spans="1:29" ht="6" hidden="1" customHeight="1" x14ac:dyDescent="0.25">
      <c r="A21" s="105"/>
      <c r="B21" s="236"/>
      <c r="C21" s="238"/>
      <c r="D21" s="219"/>
      <c r="E21" s="220"/>
      <c r="F21" s="219"/>
      <c r="G21" s="220"/>
      <c r="H21" s="219"/>
      <c r="I21" s="220"/>
      <c r="J21" s="219"/>
      <c r="K21" s="220"/>
      <c r="L21" s="219"/>
      <c r="M21" s="220"/>
      <c r="N21" s="219"/>
      <c r="O21" s="220"/>
      <c r="P21" s="219"/>
      <c r="Q21" s="220"/>
      <c r="R21" s="219"/>
      <c r="S21" s="220"/>
      <c r="T21" s="219"/>
      <c r="U21" s="220"/>
      <c r="V21" s="219"/>
      <c r="W21" s="220"/>
      <c r="X21" s="219"/>
      <c r="Y21" s="220"/>
      <c r="Z21" s="219"/>
      <c r="AA21" s="231"/>
      <c r="AB21" s="245"/>
      <c r="AC21" s="247"/>
    </row>
    <row r="22" spans="1:29" ht="24" hidden="1" customHeight="1" x14ac:dyDescent="0.25">
      <c r="A22" s="105"/>
      <c r="B22" s="235">
        <v>6</v>
      </c>
      <c r="C22" s="237">
        <f>Orçamento!E119</f>
        <v>0</v>
      </c>
      <c r="D22" s="173">
        <f ca="1">E22*Orçamento!$J$119</f>
        <v>0</v>
      </c>
      <c r="E22" s="175"/>
      <c r="F22" s="173">
        <f ca="1">G22*Orçamento!$J$119</f>
        <v>0</v>
      </c>
      <c r="G22" s="175"/>
      <c r="H22" s="173">
        <f ca="1">I22*Orçamento!$J$119</f>
        <v>0</v>
      </c>
      <c r="I22" s="175"/>
      <c r="J22" s="173">
        <f ca="1">K22*Orçamento!$J$119</f>
        <v>0</v>
      </c>
      <c r="K22" s="175"/>
      <c r="L22" s="173">
        <f ca="1">M22*Orçamento!$J$119</f>
        <v>0</v>
      </c>
      <c r="M22" s="175"/>
      <c r="N22" s="173">
        <f ca="1">O22*Orçamento!$J$119</f>
        <v>0</v>
      </c>
      <c r="O22" s="175"/>
      <c r="P22" s="173">
        <f ca="1">Q22*Orçamento!$J$119</f>
        <v>0</v>
      </c>
      <c r="Q22" s="175"/>
      <c r="R22" s="173">
        <f ca="1">S22*Orçamento!$J$119</f>
        <v>0</v>
      </c>
      <c r="S22" s="175"/>
      <c r="T22" s="173">
        <f ca="1">U22*Orçamento!$J$119</f>
        <v>0</v>
      </c>
      <c r="U22" s="175"/>
      <c r="V22" s="173">
        <f ca="1">W22*Orçamento!$J$119</f>
        <v>0</v>
      </c>
      <c r="W22" s="175"/>
      <c r="X22" s="173">
        <f ca="1">Y22*Orçamento!$J$119</f>
        <v>0</v>
      </c>
      <c r="Y22" s="175"/>
      <c r="Z22" s="173">
        <f ca="1">AA22*Orçamento!$J$119</f>
        <v>0</v>
      </c>
      <c r="AA22" s="175"/>
      <c r="AB22" s="244">
        <f t="shared" ref="AB22" ca="1" si="17">SUM(D22,F22,H22,J22,L22,N22,P22,R22,T22,V22,X22,Z22)</f>
        <v>0</v>
      </c>
      <c r="AC22" s="246">
        <f t="shared" ref="AC22" si="18">SUM(E22,G22,I22,K22,M22,O22,Q22,S22,U22,W22,Y22,AA22)</f>
        <v>0</v>
      </c>
    </row>
    <row r="23" spans="1:29" ht="6" hidden="1" customHeight="1" x14ac:dyDescent="0.25">
      <c r="A23" s="105"/>
      <c r="B23" s="236"/>
      <c r="C23" s="238"/>
      <c r="D23" s="219"/>
      <c r="E23" s="220"/>
      <c r="F23" s="219"/>
      <c r="G23" s="220"/>
      <c r="H23" s="219"/>
      <c r="I23" s="220"/>
      <c r="J23" s="219"/>
      <c r="K23" s="220"/>
      <c r="L23" s="219"/>
      <c r="M23" s="220"/>
      <c r="N23" s="219"/>
      <c r="O23" s="220"/>
      <c r="P23" s="219"/>
      <c r="Q23" s="220"/>
      <c r="R23" s="219"/>
      <c r="S23" s="220"/>
      <c r="T23" s="219"/>
      <c r="U23" s="220"/>
      <c r="V23" s="219"/>
      <c r="W23" s="220"/>
      <c r="X23" s="219"/>
      <c r="Y23" s="220"/>
      <c r="Z23" s="219"/>
      <c r="AA23" s="231"/>
      <c r="AB23" s="245"/>
      <c r="AC23" s="247"/>
    </row>
    <row r="24" spans="1:29" ht="24" hidden="1" customHeight="1" x14ac:dyDescent="0.25">
      <c r="A24" s="105"/>
      <c r="B24" s="235">
        <v>7</v>
      </c>
      <c r="C24" s="237">
        <f>Orçamento!E136</f>
        <v>0</v>
      </c>
      <c r="D24" s="173">
        <f ca="1">E24*Orçamento!$J$136</f>
        <v>0</v>
      </c>
      <c r="E24" s="175"/>
      <c r="F24" s="173">
        <f ca="1">G24*Orçamento!$J$136</f>
        <v>0</v>
      </c>
      <c r="G24" s="175"/>
      <c r="H24" s="173">
        <f ca="1">I24*Orçamento!$J$136</f>
        <v>0</v>
      </c>
      <c r="I24" s="175"/>
      <c r="J24" s="173">
        <f ca="1">K24*Orçamento!$J$136</f>
        <v>0</v>
      </c>
      <c r="K24" s="175"/>
      <c r="L24" s="173">
        <f ca="1">M24*Orçamento!$J$136</f>
        <v>0</v>
      </c>
      <c r="M24" s="175"/>
      <c r="N24" s="173">
        <f ca="1">O24*Orçamento!$J$136</f>
        <v>0</v>
      </c>
      <c r="O24" s="175"/>
      <c r="P24" s="173">
        <f ca="1">Q24*Orçamento!$J$136</f>
        <v>0</v>
      </c>
      <c r="Q24" s="175"/>
      <c r="R24" s="173">
        <f ca="1">S24*Orçamento!$J$136</f>
        <v>0</v>
      </c>
      <c r="S24" s="175"/>
      <c r="T24" s="173">
        <f ca="1">U24*Orçamento!$J$136</f>
        <v>0</v>
      </c>
      <c r="U24" s="175"/>
      <c r="V24" s="173">
        <f ca="1">W24*Orçamento!$J$136</f>
        <v>0</v>
      </c>
      <c r="W24" s="175"/>
      <c r="X24" s="173">
        <f ca="1">Y24*Orçamento!$J$136</f>
        <v>0</v>
      </c>
      <c r="Y24" s="175"/>
      <c r="Z24" s="173">
        <f ca="1">AA24*Orçamento!$J$136</f>
        <v>0</v>
      </c>
      <c r="AA24" s="175"/>
      <c r="AB24" s="244">
        <f t="shared" ref="AB24" ca="1" si="19">SUM(D24,F24,H24,J24,L24,N24,P24,R24,T24,V24,X24,Z24)</f>
        <v>0</v>
      </c>
      <c r="AC24" s="246">
        <f t="shared" ref="AC24" si="20">SUM(E24,G24,I24,K24,M24,O24,Q24,S24,U24,W24,Y24,AA24)</f>
        <v>0</v>
      </c>
    </row>
    <row r="25" spans="1:29" ht="6" hidden="1" customHeight="1" x14ac:dyDescent="0.25">
      <c r="A25" s="105"/>
      <c r="B25" s="236"/>
      <c r="C25" s="238"/>
      <c r="D25" s="219"/>
      <c r="E25" s="220"/>
      <c r="F25" s="219"/>
      <c r="G25" s="220"/>
      <c r="H25" s="219"/>
      <c r="I25" s="220"/>
      <c r="J25" s="219"/>
      <c r="K25" s="220"/>
      <c r="L25" s="219"/>
      <c r="M25" s="220"/>
      <c r="N25" s="219"/>
      <c r="O25" s="220"/>
      <c r="P25" s="219"/>
      <c r="Q25" s="220"/>
      <c r="R25" s="219"/>
      <c r="S25" s="220"/>
      <c r="T25" s="219"/>
      <c r="U25" s="220"/>
      <c r="V25" s="219"/>
      <c r="W25" s="220"/>
      <c r="X25" s="219"/>
      <c r="Y25" s="220"/>
      <c r="Z25" s="219"/>
      <c r="AA25" s="231"/>
      <c r="AB25" s="245"/>
      <c r="AC25" s="247"/>
    </row>
    <row r="26" spans="1:29" ht="24" hidden="1" customHeight="1" x14ac:dyDescent="0.25">
      <c r="A26" s="105"/>
      <c r="B26" s="235">
        <v>8</v>
      </c>
      <c r="C26" s="237">
        <f>Orçamento!E153</f>
        <v>0</v>
      </c>
      <c r="D26" s="173">
        <f ca="1">E26*Orçamento!$J$153</f>
        <v>0</v>
      </c>
      <c r="E26" s="175"/>
      <c r="F26" s="173">
        <f ca="1">G26*Orçamento!$J$153</f>
        <v>0</v>
      </c>
      <c r="G26" s="175"/>
      <c r="H26" s="173">
        <f ca="1">I26*Orçamento!$J$153</f>
        <v>0</v>
      </c>
      <c r="I26" s="175"/>
      <c r="J26" s="173">
        <f ca="1">K26*Orçamento!$J$153</f>
        <v>0</v>
      </c>
      <c r="K26" s="175"/>
      <c r="L26" s="173">
        <f ca="1">M26*Orçamento!$J$153</f>
        <v>0</v>
      </c>
      <c r="M26" s="175"/>
      <c r="N26" s="173">
        <f ca="1">O26*Orçamento!$J$153</f>
        <v>0</v>
      </c>
      <c r="O26" s="175"/>
      <c r="P26" s="173">
        <f ca="1">Q26*Orçamento!$J$153</f>
        <v>0</v>
      </c>
      <c r="Q26" s="175"/>
      <c r="R26" s="173">
        <f ca="1">S26*Orçamento!$J$153</f>
        <v>0</v>
      </c>
      <c r="S26" s="175"/>
      <c r="T26" s="173">
        <f ca="1">U26*Orçamento!$J$153</f>
        <v>0</v>
      </c>
      <c r="U26" s="175"/>
      <c r="V26" s="173">
        <f ca="1">W26*Orçamento!$J$153</f>
        <v>0</v>
      </c>
      <c r="W26" s="175"/>
      <c r="X26" s="173">
        <f ca="1">Y26*Orçamento!$J$153</f>
        <v>0</v>
      </c>
      <c r="Y26" s="175"/>
      <c r="Z26" s="173">
        <f ca="1">AA26*Orçamento!$J$153</f>
        <v>0</v>
      </c>
      <c r="AA26" s="175"/>
      <c r="AB26" s="244">
        <f t="shared" ref="AB26" ca="1" si="21">SUM(D26,F26,H26,J26,L26,N26,P26,R26,T26,V26,X26,Z26)</f>
        <v>0</v>
      </c>
      <c r="AC26" s="246">
        <f t="shared" ref="AC26" si="22">SUM(E26,G26,I26,K26,M26,O26,Q26,S26,U26,W26,Y26,AA26)</f>
        <v>0</v>
      </c>
    </row>
    <row r="27" spans="1:29" ht="6" hidden="1" customHeight="1" x14ac:dyDescent="0.25">
      <c r="A27" s="105"/>
      <c r="B27" s="236"/>
      <c r="C27" s="238"/>
      <c r="D27" s="219"/>
      <c r="E27" s="220"/>
      <c r="F27" s="219"/>
      <c r="G27" s="220"/>
      <c r="H27" s="219"/>
      <c r="I27" s="220"/>
      <c r="J27" s="219"/>
      <c r="K27" s="220"/>
      <c r="L27" s="219"/>
      <c r="M27" s="220"/>
      <c r="N27" s="219"/>
      <c r="O27" s="220"/>
      <c r="P27" s="219"/>
      <c r="Q27" s="220"/>
      <c r="R27" s="219"/>
      <c r="S27" s="220"/>
      <c r="T27" s="219"/>
      <c r="U27" s="220"/>
      <c r="V27" s="219"/>
      <c r="W27" s="220"/>
      <c r="X27" s="219"/>
      <c r="Y27" s="220"/>
      <c r="Z27" s="219"/>
      <c r="AA27" s="231"/>
      <c r="AB27" s="245"/>
      <c r="AC27" s="247"/>
    </row>
    <row r="28" spans="1:29" ht="24" hidden="1" customHeight="1" x14ac:dyDescent="0.25">
      <c r="A28" s="105"/>
      <c r="B28" s="235">
        <v>9</v>
      </c>
      <c r="C28" s="237">
        <f>Orçamento!E170</f>
        <v>0</v>
      </c>
      <c r="D28" s="173">
        <f ca="1">E28*Orçamento!$J$170</f>
        <v>0</v>
      </c>
      <c r="E28" s="175"/>
      <c r="F28" s="173">
        <f ca="1">G28*Orçamento!$J$170</f>
        <v>0</v>
      </c>
      <c r="G28" s="175"/>
      <c r="H28" s="173">
        <f ca="1">I28*Orçamento!$J$170</f>
        <v>0</v>
      </c>
      <c r="I28" s="175"/>
      <c r="J28" s="173">
        <f ca="1">K28*Orçamento!$J$170</f>
        <v>0</v>
      </c>
      <c r="K28" s="175"/>
      <c r="L28" s="173">
        <f ca="1">M28*Orçamento!$J$170</f>
        <v>0</v>
      </c>
      <c r="M28" s="175"/>
      <c r="N28" s="173">
        <f ca="1">O28*Orçamento!$J$170</f>
        <v>0</v>
      </c>
      <c r="O28" s="175"/>
      <c r="P28" s="173">
        <f ca="1">Q28*Orçamento!$J$170</f>
        <v>0</v>
      </c>
      <c r="Q28" s="175"/>
      <c r="R28" s="173">
        <f ca="1">S28*Orçamento!$J$170</f>
        <v>0</v>
      </c>
      <c r="S28" s="175"/>
      <c r="T28" s="173">
        <f ca="1">U28*Orçamento!$J$170</f>
        <v>0</v>
      </c>
      <c r="U28" s="175"/>
      <c r="V28" s="173">
        <f ca="1">W28*Orçamento!$J$170</f>
        <v>0</v>
      </c>
      <c r="W28" s="175"/>
      <c r="X28" s="173">
        <f ca="1">Y28*Orçamento!$J$170</f>
        <v>0</v>
      </c>
      <c r="Y28" s="175"/>
      <c r="Z28" s="173">
        <f ca="1">AA28*Orçamento!$J$170</f>
        <v>0</v>
      </c>
      <c r="AA28" s="175"/>
      <c r="AB28" s="244">
        <f t="shared" ref="AB28" ca="1" si="23">SUM(D28,F28,H28,J28,L28,N28,P28,R28,T28,V28,X28,Z28)</f>
        <v>0</v>
      </c>
      <c r="AC28" s="246">
        <f t="shared" ref="AC28" si="24">SUM(E28,G28,I28,K28,M28,O28,Q28,S28,U28,W28,Y28,AA28)</f>
        <v>0</v>
      </c>
    </row>
    <row r="29" spans="1:29" ht="6" hidden="1" customHeight="1" x14ac:dyDescent="0.25">
      <c r="A29" s="105"/>
      <c r="B29" s="236"/>
      <c r="C29" s="238"/>
      <c r="D29" s="219"/>
      <c r="E29" s="220"/>
      <c r="F29" s="219"/>
      <c r="G29" s="220"/>
      <c r="H29" s="219"/>
      <c r="I29" s="220"/>
      <c r="J29" s="219"/>
      <c r="K29" s="220"/>
      <c r="L29" s="219"/>
      <c r="M29" s="220"/>
      <c r="N29" s="219"/>
      <c r="O29" s="220"/>
      <c r="P29" s="219"/>
      <c r="Q29" s="220"/>
      <c r="R29" s="219"/>
      <c r="S29" s="220"/>
      <c r="T29" s="219"/>
      <c r="U29" s="220"/>
      <c r="V29" s="219"/>
      <c r="W29" s="220"/>
      <c r="X29" s="219"/>
      <c r="Y29" s="220"/>
      <c r="Z29" s="219"/>
      <c r="AA29" s="231"/>
      <c r="AB29" s="245"/>
      <c r="AC29" s="247"/>
    </row>
    <row r="30" spans="1:29" ht="24" hidden="1" customHeight="1" x14ac:dyDescent="0.25">
      <c r="A30" s="105"/>
      <c r="B30" s="235">
        <v>10</v>
      </c>
      <c r="C30" s="237">
        <f>Orçamento!E187</f>
        <v>0</v>
      </c>
      <c r="D30" s="173">
        <f ca="1">E30*Orçamento!$J$187</f>
        <v>0</v>
      </c>
      <c r="E30" s="175"/>
      <c r="F30" s="173">
        <f ca="1">G30*Orçamento!$J$187</f>
        <v>0</v>
      </c>
      <c r="G30" s="175"/>
      <c r="H30" s="173">
        <f ca="1">I30*Orçamento!$J$187</f>
        <v>0</v>
      </c>
      <c r="I30" s="175"/>
      <c r="J30" s="173">
        <f ca="1">K30*Orçamento!$J$187</f>
        <v>0</v>
      </c>
      <c r="K30" s="175"/>
      <c r="L30" s="173">
        <f ca="1">M30*Orçamento!$J$187</f>
        <v>0</v>
      </c>
      <c r="M30" s="175"/>
      <c r="N30" s="173">
        <f ca="1">O30*Orçamento!$J$187</f>
        <v>0</v>
      </c>
      <c r="O30" s="175"/>
      <c r="P30" s="173">
        <f ca="1">Q30*Orçamento!$J$187</f>
        <v>0</v>
      </c>
      <c r="Q30" s="175"/>
      <c r="R30" s="173">
        <f ca="1">S30*Orçamento!$J$187</f>
        <v>0</v>
      </c>
      <c r="S30" s="175"/>
      <c r="T30" s="173">
        <f ca="1">U30*Orçamento!$J$187</f>
        <v>0</v>
      </c>
      <c r="U30" s="175"/>
      <c r="V30" s="173">
        <f ca="1">W30*Orçamento!$J$187</f>
        <v>0</v>
      </c>
      <c r="W30" s="175"/>
      <c r="X30" s="173">
        <f ca="1">Y30*Orçamento!$J$187</f>
        <v>0</v>
      </c>
      <c r="Y30" s="175"/>
      <c r="Z30" s="173">
        <f ca="1">AA30*Orçamento!$J$187</f>
        <v>0</v>
      </c>
      <c r="AA30" s="175"/>
      <c r="AB30" s="244">
        <f t="shared" ref="AB30" ca="1" si="25">SUM(D30,F30,H30,J30,L30,N30,P30,R30,T30,V30,X30,Z30)</f>
        <v>0</v>
      </c>
      <c r="AC30" s="246">
        <f t="shared" ref="AC30" si="26">SUM(E30,G30,I30,K30,M30,O30,Q30,S30,U30,W30,Y30,AA30)</f>
        <v>0</v>
      </c>
    </row>
    <row r="31" spans="1:29" ht="6" hidden="1" customHeight="1" x14ac:dyDescent="0.25">
      <c r="A31" s="105"/>
      <c r="B31" s="236"/>
      <c r="C31" s="238"/>
      <c r="D31" s="219"/>
      <c r="E31" s="220"/>
      <c r="F31" s="219"/>
      <c r="G31" s="220"/>
      <c r="H31" s="219"/>
      <c r="I31" s="220"/>
      <c r="J31" s="219"/>
      <c r="K31" s="220"/>
      <c r="L31" s="219"/>
      <c r="M31" s="220"/>
      <c r="N31" s="219"/>
      <c r="O31" s="220"/>
      <c r="P31" s="219"/>
      <c r="Q31" s="220"/>
      <c r="R31" s="219"/>
      <c r="S31" s="220"/>
      <c r="T31" s="219"/>
      <c r="U31" s="220"/>
      <c r="V31" s="219"/>
      <c r="W31" s="220"/>
      <c r="X31" s="219"/>
      <c r="Y31" s="220"/>
      <c r="Z31" s="219"/>
      <c r="AA31" s="231"/>
      <c r="AB31" s="245"/>
      <c r="AC31" s="247"/>
    </row>
    <row r="32" spans="1:29" ht="9" customHeight="1" x14ac:dyDescent="0.25">
      <c r="A32" s="105"/>
      <c r="D32" s="176"/>
      <c r="E32" s="176"/>
    </row>
    <row r="33" spans="1:29" x14ac:dyDescent="0.25">
      <c r="A33" s="105"/>
      <c r="B33" s="229" t="s">
        <v>171</v>
      </c>
      <c r="C33" s="230"/>
      <c r="D33" s="177">
        <f ca="1">SUM(D12:D31)</f>
        <v>0</v>
      </c>
      <c r="E33" s="178">
        <f ca="1">IFERROR(D33/Orçamento!$J$204,0)</f>
        <v>0</v>
      </c>
      <c r="F33" s="177">
        <f ca="1">SUM(F12:F31)</f>
        <v>0</v>
      </c>
      <c r="G33" s="178">
        <f ca="1">IFERROR(F33/Orçamento!$J$204,0)</f>
        <v>0</v>
      </c>
      <c r="H33" s="177">
        <f t="shared" ref="H33" ca="1" si="27">SUM(H12:H31)</f>
        <v>0</v>
      </c>
      <c r="I33" s="178">
        <f ca="1">IFERROR(H33/Orçamento!$J$204,0)</f>
        <v>0</v>
      </c>
      <c r="J33" s="177">
        <f t="shared" ref="J33" ca="1" si="28">SUM(J12:J31)</f>
        <v>0</v>
      </c>
      <c r="K33" s="178">
        <f ca="1">IFERROR(J33/Orçamento!$J$204,0)</f>
        <v>0</v>
      </c>
      <c r="L33" s="177">
        <f t="shared" ref="L33" ca="1" si="29">SUM(L12:L31)</f>
        <v>0</v>
      </c>
      <c r="M33" s="178">
        <f ca="1">IFERROR(L33/Orçamento!$J$204,0)</f>
        <v>0</v>
      </c>
      <c r="N33" s="177">
        <f t="shared" ref="N33" ca="1" si="30">SUM(N12:N31)</f>
        <v>0</v>
      </c>
      <c r="O33" s="178">
        <f ca="1">IFERROR(N33/Orçamento!$J$204,0)</f>
        <v>0</v>
      </c>
      <c r="P33" s="177">
        <f t="shared" ref="P33" ca="1" si="31">SUM(P12:P31)</f>
        <v>0</v>
      </c>
      <c r="Q33" s="178">
        <f ca="1">IFERROR(P33/Orçamento!$J$204,0)</f>
        <v>0</v>
      </c>
      <c r="R33" s="177">
        <f t="shared" ref="R33" ca="1" si="32">SUM(R12:R31)</f>
        <v>0</v>
      </c>
      <c r="S33" s="178">
        <f ca="1">IFERROR(R33/Orçamento!$J$204,0)</f>
        <v>0</v>
      </c>
      <c r="T33" s="177">
        <f t="shared" ref="T33" ca="1" si="33">SUM(T12:T31)</f>
        <v>0</v>
      </c>
      <c r="U33" s="178">
        <f ca="1">IFERROR(T33/Orçamento!$J$204,0)</f>
        <v>0</v>
      </c>
      <c r="V33" s="177">
        <f t="shared" ref="V33" ca="1" si="34">SUM(V12:V31)</f>
        <v>0</v>
      </c>
      <c r="W33" s="178">
        <f ca="1">IFERROR(V33/Orçamento!$J$204,0)</f>
        <v>0</v>
      </c>
      <c r="X33" s="177">
        <f t="shared" ref="X33" ca="1" si="35">SUM(X12:X31)</f>
        <v>0</v>
      </c>
      <c r="Y33" s="178">
        <f ca="1">IFERROR(X33/Orçamento!$J$204,0)</f>
        <v>0</v>
      </c>
      <c r="Z33" s="177">
        <f t="shared" ref="Z33:AB33" ca="1" si="36">SUM(Z12:Z31)</f>
        <v>0</v>
      </c>
      <c r="AA33" s="178">
        <f ca="1">IFERROR(Z33/Orçamento!$J$204,0)</f>
        <v>0</v>
      </c>
      <c r="AB33" s="177">
        <f t="shared" ca="1" si="36"/>
        <v>0</v>
      </c>
      <c r="AC33" s="178">
        <f ca="1">IFERROR(AB33/Orçamento!$J$204,0)</f>
        <v>0</v>
      </c>
    </row>
    <row r="34" spans="1:29" x14ac:dyDescent="0.25">
      <c r="A34" s="105"/>
    </row>
    <row r="35" spans="1:29" x14ac:dyDescent="0.25">
      <c r="A35" s="105"/>
      <c r="B35" s="130" t="str">
        <f ca="1">Orçamento!B206</f>
        <v>Santa Lúcia, 25 de fevereiro de 2025.</v>
      </c>
      <c r="C35" s="169"/>
      <c r="D35" s="169"/>
      <c r="E35" s="179"/>
      <c r="F35" s="169"/>
      <c r="G35" s="169"/>
      <c r="H35" s="169"/>
      <c r="I35" s="169"/>
    </row>
    <row r="36" spans="1:29" x14ac:dyDescent="0.25">
      <c r="A36" s="105"/>
      <c r="B36" s="180"/>
      <c r="C36" s="169"/>
      <c r="D36" s="169"/>
      <c r="E36" s="169"/>
      <c r="F36" s="169"/>
      <c r="G36" s="169"/>
      <c r="H36" s="169"/>
      <c r="I36" s="169"/>
    </row>
    <row r="37" spans="1:29" x14ac:dyDescent="0.25">
      <c r="A37" s="105"/>
      <c r="B37" s="169"/>
      <c r="C37" s="169"/>
      <c r="D37" s="169"/>
      <c r="E37" s="169"/>
      <c r="F37" s="169"/>
      <c r="G37" s="169"/>
      <c r="H37" s="169"/>
      <c r="I37" s="169"/>
    </row>
    <row r="38" spans="1:29" x14ac:dyDescent="0.25">
      <c r="A38" s="105"/>
      <c r="B38" s="169"/>
      <c r="C38" s="169"/>
      <c r="D38" s="169"/>
      <c r="E38" s="169"/>
      <c r="F38" s="169"/>
      <c r="G38" s="169"/>
      <c r="H38" s="169"/>
      <c r="I38" s="169"/>
    </row>
    <row r="39" spans="1:29" x14ac:dyDescent="0.25">
      <c r="A39" s="105"/>
      <c r="B39" s="169"/>
      <c r="C39" s="169"/>
      <c r="D39" s="169"/>
      <c r="E39" s="169"/>
      <c r="F39" s="169"/>
      <c r="G39" s="169"/>
      <c r="H39" s="169"/>
      <c r="I39" s="169"/>
    </row>
    <row r="40" spans="1:29" x14ac:dyDescent="0.25">
      <c r="A40" s="105"/>
      <c r="B40" s="169"/>
      <c r="D40" s="169"/>
      <c r="F40" s="169"/>
      <c r="H40" s="169"/>
      <c r="I40" s="169"/>
    </row>
    <row r="41" spans="1:29" x14ac:dyDescent="0.25">
      <c r="A41" s="105"/>
      <c r="B41" s="169"/>
      <c r="D41" s="170"/>
      <c r="E41" s="130"/>
      <c r="F41" s="169"/>
      <c r="G41" s="130"/>
      <c r="H41" s="170" t="str">
        <f>Orçamento!E212</f>
        <v>RAZÃO SOCIAL DA LICITANTE</v>
      </c>
    </row>
    <row r="42" spans="1:29" x14ac:dyDescent="0.25">
      <c r="A42" s="105"/>
      <c r="B42" s="169"/>
      <c r="D42" s="169"/>
      <c r="E42" s="130"/>
      <c r="F42" s="169"/>
      <c r="G42" s="130"/>
      <c r="H42" s="169" t="str">
        <f>Orçamento!E213</f>
        <v>CNPJ DA LICITANTE</v>
      </c>
    </row>
    <row r="43" spans="1:29" x14ac:dyDescent="0.25">
      <c r="A43" s="105"/>
      <c r="B43" s="169"/>
      <c r="C43" s="169"/>
      <c r="D43" s="169"/>
      <c r="E43" s="169"/>
      <c r="F43" s="169"/>
      <c r="G43" s="130"/>
      <c r="H43" s="169"/>
    </row>
    <row r="44" spans="1:29" x14ac:dyDescent="0.25">
      <c r="A44" s="105"/>
      <c r="B44" s="169"/>
      <c r="C44" s="169"/>
      <c r="D44" s="169"/>
      <c r="E44" s="169"/>
      <c r="F44" s="169"/>
      <c r="G44" s="130"/>
      <c r="H44" s="169"/>
      <c r="I44" s="169"/>
    </row>
    <row r="45" spans="1:29" x14ac:dyDescent="0.25">
      <c r="A45" s="105"/>
    </row>
    <row r="46" spans="1:29" x14ac:dyDescent="0.25">
      <c r="A46" s="105"/>
    </row>
    <row r="47" spans="1:29" x14ac:dyDescent="0.25">
      <c r="A47" s="105"/>
    </row>
    <row r="48" spans="1:29" x14ac:dyDescent="0.25">
      <c r="A48" s="105"/>
    </row>
    <row r="49" spans="1:1" x14ac:dyDescent="0.25">
      <c r="A49" s="105"/>
    </row>
    <row r="50" spans="1:1" x14ac:dyDescent="0.25">
      <c r="A50" s="105"/>
    </row>
  </sheetData>
  <sheetProtection algorithmName="SHA-512" hashValue="YCYwomTpgfn1fPaL2S1Ea7Gj7Sui/pLFX/okhB5e/Mv/7D4Ge1lh7ar3n5LR6isVeIiYPT6IXj9nR/mzvKYU+A==" saltValue="jtJvqw2yJVz5aPwbo4bIwg==" spinCount="100000" sheet="1" scenarios="1" formatCells="0"/>
  <mergeCells count="185">
    <mergeCell ref="D1:K2"/>
    <mergeCell ref="D3:K3"/>
    <mergeCell ref="D4:K5"/>
    <mergeCell ref="D6:K6"/>
    <mergeCell ref="L1:AC2"/>
    <mergeCell ref="X27:Y27"/>
    <mergeCell ref="Z27:AA27"/>
    <mergeCell ref="X25:Y25"/>
    <mergeCell ref="R19:S19"/>
    <mergeCell ref="T19:U19"/>
    <mergeCell ref="V19:W19"/>
    <mergeCell ref="X19:Y19"/>
    <mergeCell ref="P25:Q25"/>
    <mergeCell ref="P23:Q23"/>
    <mergeCell ref="AB11:AC11"/>
    <mergeCell ref="T21:U21"/>
    <mergeCell ref="Z21:AA21"/>
    <mergeCell ref="Z25:AA25"/>
    <mergeCell ref="R23:S23"/>
    <mergeCell ref="T23:U23"/>
    <mergeCell ref="V23:W23"/>
    <mergeCell ref="X23:Y23"/>
    <mergeCell ref="Z23:AA23"/>
    <mergeCell ref="N21:O21"/>
    <mergeCell ref="P21:Q21"/>
    <mergeCell ref="X15:Y15"/>
    <mergeCell ref="AB30:AB31"/>
    <mergeCell ref="AC30:AC31"/>
    <mergeCell ref="AB12:AB13"/>
    <mergeCell ref="AC12:AC13"/>
    <mergeCell ref="AB14:AB15"/>
    <mergeCell ref="AC14:AC15"/>
    <mergeCell ref="AB16:AB17"/>
    <mergeCell ref="AC16:AC17"/>
    <mergeCell ref="AB18:AB19"/>
    <mergeCell ref="AC18:AC19"/>
    <mergeCell ref="AB20:AB21"/>
    <mergeCell ref="AC20:AC21"/>
    <mergeCell ref="AB22:AB23"/>
    <mergeCell ref="AC22:AC23"/>
    <mergeCell ref="AB24:AB25"/>
    <mergeCell ref="AC24:AC25"/>
    <mergeCell ref="AB26:AB27"/>
    <mergeCell ref="AC26:AC27"/>
    <mergeCell ref="AB28:AB29"/>
    <mergeCell ref="AC28:AC29"/>
    <mergeCell ref="D23:E23"/>
    <mergeCell ref="F23:G23"/>
    <mergeCell ref="H23:I23"/>
    <mergeCell ref="J23:K23"/>
    <mergeCell ref="L23:M23"/>
    <mergeCell ref="N23:O23"/>
    <mergeCell ref="T27:U27"/>
    <mergeCell ref="V27:W27"/>
    <mergeCell ref="F27:G27"/>
    <mergeCell ref="H27:I27"/>
    <mergeCell ref="R25:S25"/>
    <mergeCell ref="T25:U25"/>
    <mergeCell ref="V25:W25"/>
    <mergeCell ref="J27:K27"/>
    <mergeCell ref="L27:M27"/>
    <mergeCell ref="N27:O27"/>
    <mergeCell ref="P27:Q27"/>
    <mergeCell ref="R27:S27"/>
    <mergeCell ref="D25:E25"/>
    <mergeCell ref="F25:G25"/>
    <mergeCell ref="H25:I25"/>
    <mergeCell ref="J25:K25"/>
    <mergeCell ref="L25:M25"/>
    <mergeCell ref="N25:O25"/>
    <mergeCell ref="B26:B27"/>
    <mergeCell ref="B28:B29"/>
    <mergeCell ref="C28:C29"/>
    <mergeCell ref="B9:B11"/>
    <mergeCell ref="B12:B13"/>
    <mergeCell ref="C12:C13"/>
    <mergeCell ref="B14:B15"/>
    <mergeCell ref="C14:C15"/>
    <mergeCell ref="B16:B17"/>
    <mergeCell ref="C16:C17"/>
    <mergeCell ref="B18:B19"/>
    <mergeCell ref="C18:C19"/>
    <mergeCell ref="B22:B23"/>
    <mergeCell ref="C22:C23"/>
    <mergeCell ref="B20:B21"/>
    <mergeCell ref="C20:C21"/>
    <mergeCell ref="C26:C27"/>
    <mergeCell ref="B24:B25"/>
    <mergeCell ref="C24:C25"/>
    <mergeCell ref="D27:E27"/>
    <mergeCell ref="L19:M19"/>
    <mergeCell ref="C9:C11"/>
    <mergeCell ref="X31:Y31"/>
    <mergeCell ref="Z31:AA31"/>
    <mergeCell ref="B30:B31"/>
    <mergeCell ref="C30:C31"/>
    <mergeCell ref="Z29:AA29"/>
    <mergeCell ref="N31:O31"/>
    <mergeCell ref="P31:Q31"/>
    <mergeCell ref="R31:S31"/>
    <mergeCell ref="T31:U31"/>
    <mergeCell ref="V31:W31"/>
    <mergeCell ref="R29:S29"/>
    <mergeCell ref="T29:U29"/>
    <mergeCell ref="V29:W29"/>
    <mergeCell ref="X29:Y29"/>
    <mergeCell ref="D29:E29"/>
    <mergeCell ref="F29:G29"/>
    <mergeCell ref="H29:I29"/>
    <mergeCell ref="J29:K29"/>
    <mergeCell ref="L29:M29"/>
    <mergeCell ref="N29:O29"/>
    <mergeCell ref="P29:Q29"/>
    <mergeCell ref="V17:W17"/>
    <mergeCell ref="X17:Y17"/>
    <mergeCell ref="N19:O19"/>
    <mergeCell ref="P19:Q19"/>
    <mergeCell ref="J31:K31"/>
    <mergeCell ref="L31:M31"/>
    <mergeCell ref="H13:I13"/>
    <mergeCell ref="J13:K13"/>
    <mergeCell ref="L13:M13"/>
    <mergeCell ref="N13:O13"/>
    <mergeCell ref="R15:S15"/>
    <mergeCell ref="T15:U15"/>
    <mergeCell ref="V15:W15"/>
    <mergeCell ref="J21:K21"/>
    <mergeCell ref="L21:M21"/>
    <mergeCell ref="H19:I19"/>
    <mergeCell ref="J19:K19"/>
    <mergeCell ref="H17:I17"/>
    <mergeCell ref="J17:K17"/>
    <mergeCell ref="L17:M17"/>
    <mergeCell ref="N17:O17"/>
    <mergeCell ref="P17:Q17"/>
    <mergeCell ref="R17:S17"/>
    <mergeCell ref="T17:U17"/>
    <mergeCell ref="F17:G17"/>
    <mergeCell ref="Z17:AA17"/>
    <mergeCell ref="P15:Q15"/>
    <mergeCell ref="B33:C33"/>
    <mergeCell ref="D11:E11"/>
    <mergeCell ref="F11:G11"/>
    <mergeCell ref="H11:I11"/>
    <mergeCell ref="J11:K11"/>
    <mergeCell ref="L11:M11"/>
    <mergeCell ref="N11:O11"/>
    <mergeCell ref="D15:E15"/>
    <mergeCell ref="F15:G15"/>
    <mergeCell ref="H15:I15"/>
    <mergeCell ref="J15:K15"/>
    <mergeCell ref="L15:M15"/>
    <mergeCell ref="N15:O15"/>
    <mergeCell ref="D19:E19"/>
    <mergeCell ref="F19:G19"/>
    <mergeCell ref="D31:E31"/>
    <mergeCell ref="F31:G31"/>
    <mergeCell ref="H31:I31"/>
    <mergeCell ref="D13:E13"/>
    <mergeCell ref="F13:G13"/>
    <mergeCell ref="Z19:AA19"/>
    <mergeCell ref="L3:AC4"/>
    <mergeCell ref="L5:AC6"/>
    <mergeCell ref="B1:C6"/>
    <mergeCell ref="D21:E21"/>
    <mergeCell ref="F21:G21"/>
    <mergeCell ref="H21:I21"/>
    <mergeCell ref="D9:AC10"/>
    <mergeCell ref="Z11:AA11"/>
    <mergeCell ref="P13:Q13"/>
    <mergeCell ref="R13:S13"/>
    <mergeCell ref="T13:U13"/>
    <mergeCell ref="V13:W13"/>
    <mergeCell ref="X13:Y13"/>
    <mergeCell ref="Z13:AA13"/>
    <mergeCell ref="P11:Q11"/>
    <mergeCell ref="R11:S11"/>
    <mergeCell ref="T11:U11"/>
    <mergeCell ref="V11:W11"/>
    <mergeCell ref="X11:Y11"/>
    <mergeCell ref="V21:W21"/>
    <mergeCell ref="X21:Y21"/>
    <mergeCell ref="R21:S21"/>
    <mergeCell ref="Z15:AA15"/>
    <mergeCell ref="D17:E17"/>
  </mergeCells>
  <conditionalFormatting sqref="D13:AA13">
    <cfRule type="expression" dxfId="12" priority="11">
      <formula>E$12&gt;0</formula>
    </cfRule>
  </conditionalFormatting>
  <conditionalFormatting sqref="D15:AA15">
    <cfRule type="expression" dxfId="11" priority="10">
      <formula>E$14&gt;0</formula>
    </cfRule>
  </conditionalFormatting>
  <conditionalFormatting sqref="D17:AA17">
    <cfRule type="expression" dxfId="10" priority="9">
      <formula>E$16&gt;0</formula>
    </cfRule>
  </conditionalFormatting>
  <conditionalFormatting sqref="D19:AA19">
    <cfRule type="expression" dxfId="9" priority="8">
      <formula>E$18&gt;0</formula>
    </cfRule>
  </conditionalFormatting>
  <conditionalFormatting sqref="D21:AA21">
    <cfRule type="expression" dxfId="8" priority="7">
      <formula>E$20&gt;0</formula>
    </cfRule>
  </conditionalFormatting>
  <conditionalFormatting sqref="D23:AA23">
    <cfRule type="expression" dxfId="7" priority="6">
      <formula>E$22&gt;0</formula>
    </cfRule>
  </conditionalFormatting>
  <conditionalFormatting sqref="D25:AA25">
    <cfRule type="expression" dxfId="6" priority="5">
      <formula>E$24&gt;0</formula>
    </cfRule>
  </conditionalFormatting>
  <conditionalFormatting sqref="D27:AA27">
    <cfRule type="expression" dxfId="5" priority="4">
      <formula>E$26&gt;0</formula>
    </cfRule>
  </conditionalFormatting>
  <conditionalFormatting sqref="D29:AA29">
    <cfRule type="expression" dxfId="4" priority="3">
      <formula>E$28&gt;0</formula>
    </cfRule>
  </conditionalFormatting>
  <conditionalFormatting sqref="D31:AA31">
    <cfRule type="expression" dxfId="3" priority="2">
      <formula>E$30&gt;0</formula>
    </cfRule>
  </conditionalFormatting>
  <printOptions horizontalCentered="1"/>
  <pageMargins left="0.21" right="0.24" top="0.63" bottom="0.51181102362204722" header="0.31496062992125984" footer="0.31496062992125984"/>
  <pageSetup paperSize="9" scale="74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4C4D-946B-4092-BFEF-DFE2D13F1D24}">
  <sheetPr>
    <pageSetUpPr fitToPage="1"/>
  </sheetPr>
  <dimension ref="A1:Z147"/>
  <sheetViews>
    <sheetView topLeftCell="I1" workbookViewId="0">
      <selection activeCell="R13" sqref="R13"/>
    </sheetView>
  </sheetViews>
  <sheetFormatPr defaultColWidth="8.88671875" defaultRowHeight="13.2" x14ac:dyDescent="0.25"/>
  <cols>
    <col min="1" max="1" width="97.33203125" style="27" hidden="1" customWidth="1"/>
    <col min="2" max="2" width="9.109375" style="27" hidden="1" customWidth="1"/>
    <col min="3" max="3" width="8.88671875" style="27" hidden="1" customWidth="1"/>
    <col min="4" max="4" width="9" style="27" hidden="1" customWidth="1"/>
    <col min="5" max="5" width="8.44140625" style="27" hidden="1" customWidth="1"/>
    <col min="6" max="6" width="9" style="27" hidden="1" customWidth="1"/>
    <col min="7" max="7" width="8.33203125" style="27" hidden="1" customWidth="1"/>
    <col min="8" max="8" width="8.88671875" style="27" hidden="1" customWidth="1"/>
    <col min="9" max="9" width="3.21875" style="27" customWidth="1"/>
    <col min="10" max="10" width="9.33203125" style="27" customWidth="1"/>
    <col min="11" max="17" width="10.5546875" style="27" customWidth="1"/>
    <col min="18" max="18" width="8.88671875" style="27" customWidth="1"/>
    <col min="19" max="19" width="10.5546875" style="27" customWidth="1"/>
    <col min="20" max="23" width="8.88671875" style="27"/>
    <col min="24" max="25" width="10.109375" style="27" customWidth="1"/>
    <col min="26" max="26" width="10.109375" style="27" bestFit="1" customWidth="1"/>
    <col min="27" max="16384" width="8.88671875" style="27"/>
  </cols>
  <sheetData>
    <row r="1" spans="1:19" ht="96" customHeight="1" x14ac:dyDescent="0.25">
      <c r="A1" s="43"/>
      <c r="B1" s="43"/>
      <c r="C1" s="43"/>
      <c r="D1" s="43"/>
      <c r="E1" s="44" t="s">
        <v>29</v>
      </c>
      <c r="F1" s="44" t="s">
        <v>30</v>
      </c>
      <c r="G1" s="44" t="s">
        <v>31</v>
      </c>
      <c r="J1" s="87"/>
      <c r="K1" s="84"/>
      <c r="L1" s="85"/>
      <c r="M1" s="85"/>
      <c r="N1" s="85"/>
      <c r="O1" s="85"/>
      <c r="P1" s="85"/>
      <c r="Q1" s="85"/>
      <c r="R1" s="85"/>
      <c r="S1" s="86"/>
    </row>
    <row r="2" spans="1:19" ht="20.399999999999999" x14ac:dyDescent="0.35">
      <c r="A2" s="43" t="s">
        <v>32</v>
      </c>
      <c r="B2" s="42" t="s">
        <v>33</v>
      </c>
      <c r="C2" s="43" t="s">
        <v>34</v>
      </c>
      <c r="D2" s="43"/>
      <c r="E2" s="41">
        <v>0.03</v>
      </c>
      <c r="F2" s="41">
        <v>0.04</v>
      </c>
      <c r="G2" s="41">
        <v>5.5E-2</v>
      </c>
      <c r="J2" s="271" t="s">
        <v>261</v>
      </c>
      <c r="K2" s="272"/>
      <c r="L2" s="272"/>
      <c r="M2" s="272"/>
      <c r="N2" s="272"/>
      <c r="O2" s="272"/>
      <c r="P2" s="272"/>
      <c r="Q2" s="272"/>
      <c r="R2" s="272"/>
      <c r="S2" s="273"/>
    </row>
    <row r="3" spans="1:19" ht="26.4" customHeight="1" x14ac:dyDescent="0.25">
      <c r="A3" s="43" t="s">
        <v>32</v>
      </c>
      <c r="B3" s="42" t="s">
        <v>35</v>
      </c>
      <c r="C3" s="43" t="s">
        <v>36</v>
      </c>
      <c r="D3" s="43"/>
      <c r="E3" s="41">
        <v>8.0000000000000002E-3</v>
      </c>
      <c r="F3" s="41">
        <v>8.0000000000000002E-3</v>
      </c>
      <c r="G3" s="41">
        <v>0.01</v>
      </c>
      <c r="J3" s="81" t="s">
        <v>15</v>
      </c>
      <c r="K3" s="277" t="str">
        <f>Orçamento!D7</f>
        <v>2ª ETAPA OBRAS DE INFRAESTRUTURA DO LOTEAMENTO SOCIAL "JARDIM CRUZEIRO"</v>
      </c>
      <c r="L3" s="277"/>
      <c r="M3" s="277"/>
      <c r="N3" s="277"/>
      <c r="O3" s="277"/>
      <c r="P3" s="277"/>
      <c r="Q3" s="277"/>
      <c r="R3" s="277"/>
      <c r="S3" s="278"/>
    </row>
    <row r="4" spans="1:19" x14ac:dyDescent="0.25">
      <c r="A4" s="43"/>
      <c r="B4" s="42"/>
      <c r="C4" s="43"/>
      <c r="D4" s="43"/>
      <c r="E4" s="41"/>
      <c r="F4" s="41"/>
      <c r="G4" s="41"/>
      <c r="J4" s="81" t="s">
        <v>16</v>
      </c>
      <c r="K4" s="279" t="str">
        <f>Orçamento!D8</f>
        <v>RUA RAIMUNDO MARANI, 10 - NOVA SANTA LÚCIA</v>
      </c>
      <c r="L4" s="279"/>
      <c r="M4" s="279"/>
      <c r="N4" s="279"/>
      <c r="O4" s="279"/>
      <c r="P4" s="279"/>
      <c r="Q4" s="279"/>
      <c r="R4" s="279"/>
      <c r="S4" s="280"/>
    </row>
    <row r="5" spans="1:19" x14ac:dyDescent="0.25">
      <c r="A5" s="43"/>
      <c r="B5" s="42"/>
      <c r="C5" s="43"/>
      <c r="D5" s="43"/>
      <c r="E5" s="41"/>
      <c r="F5" s="41"/>
      <c r="G5" s="41"/>
      <c r="J5" s="284" t="s">
        <v>57</v>
      </c>
      <c r="K5" s="285"/>
      <c r="L5" s="285"/>
      <c r="M5" s="285"/>
      <c r="N5" s="285"/>
      <c r="O5" s="285"/>
      <c r="P5" s="285"/>
      <c r="Q5" s="285"/>
      <c r="R5" s="285"/>
      <c r="S5" s="286"/>
    </row>
    <row r="6" spans="1:19" x14ac:dyDescent="0.25">
      <c r="A6" s="43" t="s">
        <v>32</v>
      </c>
      <c r="B6" s="42" t="s">
        <v>37</v>
      </c>
      <c r="C6" s="43" t="s">
        <v>38</v>
      </c>
      <c r="D6" s="43"/>
      <c r="E6" s="41">
        <v>9.7000000000000003E-3</v>
      </c>
      <c r="F6" s="41">
        <v>1.2699999999999999E-2</v>
      </c>
      <c r="G6" s="41">
        <v>1.2699999999999999E-2</v>
      </c>
      <c r="J6" s="281" t="s">
        <v>53</v>
      </c>
      <c r="K6" s="282"/>
      <c r="L6" s="282"/>
      <c r="M6" s="282"/>
      <c r="N6" s="282"/>
      <c r="O6" s="282"/>
      <c r="P6" s="282"/>
      <c r="Q6" s="282"/>
      <c r="R6" s="282"/>
      <c r="S6" s="283"/>
    </row>
    <row r="7" spans="1:19" ht="6" customHeight="1" x14ac:dyDescent="0.25">
      <c r="A7" s="43" t="s">
        <v>32</v>
      </c>
      <c r="B7" s="42" t="s">
        <v>39</v>
      </c>
      <c r="C7" s="43" t="s">
        <v>40</v>
      </c>
      <c r="D7" s="43"/>
      <c r="E7" s="41">
        <v>5.8999999999999999E-3</v>
      </c>
      <c r="F7" s="41">
        <v>1.23E-2</v>
      </c>
      <c r="G7" s="41">
        <v>1.3899999999999999E-2</v>
      </c>
    </row>
    <row r="8" spans="1:19" ht="12.6" customHeight="1" x14ac:dyDescent="0.25">
      <c r="A8" s="43" t="s">
        <v>32</v>
      </c>
      <c r="B8" s="42" t="s">
        <v>41</v>
      </c>
      <c r="C8" s="43" t="s">
        <v>42</v>
      </c>
      <c r="D8" s="43"/>
      <c r="E8" s="41">
        <v>6.1600000000000002E-2</v>
      </c>
      <c r="F8" s="41">
        <v>7.400000000000001E-2</v>
      </c>
      <c r="G8" s="41">
        <v>8.9600000000000013E-2</v>
      </c>
      <c r="J8" s="284" t="s">
        <v>127</v>
      </c>
      <c r="K8" s="285"/>
      <c r="L8" s="285"/>
      <c r="M8" s="285"/>
      <c r="N8" s="285"/>
      <c r="O8" s="285"/>
      <c r="P8" s="285"/>
      <c r="Q8" s="285"/>
      <c r="R8" s="285"/>
      <c r="S8" s="286"/>
    </row>
    <row r="9" spans="1:19" x14ac:dyDescent="0.25">
      <c r="A9" s="43" t="s">
        <v>32</v>
      </c>
      <c r="B9" s="40" t="s">
        <v>43</v>
      </c>
      <c r="C9" s="43" t="s">
        <v>44</v>
      </c>
      <c r="D9" s="43"/>
      <c r="E9" s="41">
        <v>0.2034</v>
      </c>
      <c r="F9" s="41">
        <v>0.22120000000000001</v>
      </c>
      <c r="G9" s="41">
        <v>0.25</v>
      </c>
      <c r="J9" s="281" t="s">
        <v>124</v>
      </c>
      <c r="K9" s="282"/>
      <c r="L9" s="282"/>
      <c r="M9" s="282"/>
      <c r="N9" s="282"/>
      <c r="O9" s="282"/>
      <c r="P9" s="282"/>
      <c r="Q9" s="282"/>
      <c r="R9" s="282"/>
      <c r="S9" s="283"/>
    </row>
    <row r="10" spans="1:19" ht="6" customHeight="1" x14ac:dyDescent="0.25">
      <c r="A10" s="43" t="s">
        <v>45</v>
      </c>
      <c r="B10" s="42" t="s">
        <v>33</v>
      </c>
      <c r="C10" s="43" t="s">
        <v>46</v>
      </c>
      <c r="D10" s="43"/>
      <c r="E10" s="41">
        <v>3.7999999999999999E-2</v>
      </c>
      <c r="F10" s="41">
        <v>4.0099999999999997E-2</v>
      </c>
      <c r="G10" s="41">
        <v>4.6699999999999998E-2</v>
      </c>
    </row>
    <row r="11" spans="1:19" ht="25.2" customHeight="1" x14ac:dyDescent="0.25">
      <c r="A11" s="43" t="s">
        <v>45</v>
      </c>
      <c r="B11" s="42" t="s">
        <v>35</v>
      </c>
      <c r="C11" s="43" t="s">
        <v>47</v>
      </c>
      <c r="D11" s="43"/>
      <c r="E11" s="41">
        <v>3.2000000000000002E-3</v>
      </c>
      <c r="F11" s="41">
        <v>4.0000000000000001E-3</v>
      </c>
      <c r="G11" s="41">
        <v>7.4000000000000003E-3</v>
      </c>
      <c r="J11" s="289" t="s">
        <v>123</v>
      </c>
      <c r="K11" s="289"/>
      <c r="L11" s="289"/>
      <c r="M11" s="289"/>
      <c r="N11" s="289"/>
      <c r="O11" s="289"/>
      <c r="P11" s="289"/>
      <c r="Q11" s="289"/>
      <c r="R11" s="276">
        <v>1</v>
      </c>
      <c r="S11" s="276"/>
    </row>
    <row r="12" spans="1:19" x14ac:dyDescent="0.25">
      <c r="A12" s="43" t="s">
        <v>45</v>
      </c>
      <c r="B12" s="42" t="s">
        <v>37</v>
      </c>
      <c r="C12" s="43" t="s">
        <v>48</v>
      </c>
      <c r="D12" s="43"/>
      <c r="E12" s="41">
        <v>5.0000000000000001E-3</v>
      </c>
      <c r="F12" s="41">
        <v>5.6000000000000008E-3</v>
      </c>
      <c r="G12" s="41">
        <v>9.7000000000000003E-3</v>
      </c>
      <c r="J12" s="287" t="s">
        <v>50</v>
      </c>
      <c r="K12" s="287"/>
      <c r="L12" s="287"/>
      <c r="M12" s="287"/>
      <c r="N12" s="287"/>
      <c r="O12" s="287"/>
      <c r="P12" s="287"/>
      <c r="Q12" s="287"/>
      <c r="R12" s="288">
        <v>0.02</v>
      </c>
      <c r="S12" s="288"/>
    </row>
    <row r="13" spans="1:19" ht="6" customHeight="1" x14ac:dyDescent="0.25">
      <c r="A13" s="43" t="s">
        <v>45</v>
      </c>
      <c r="B13" s="42" t="s">
        <v>39</v>
      </c>
      <c r="C13" s="43" t="s">
        <v>49</v>
      </c>
      <c r="D13" s="43"/>
      <c r="E13" s="41">
        <v>1.0200000000000001E-2</v>
      </c>
      <c r="F13" s="41">
        <v>1.11E-2</v>
      </c>
      <c r="G13" s="41">
        <v>1.21E-2</v>
      </c>
    </row>
    <row r="14" spans="1:19" ht="12.6" hidden="1" customHeight="1" x14ac:dyDescent="0.25">
      <c r="A14" s="43" t="s">
        <v>45</v>
      </c>
      <c r="B14" s="42" t="s">
        <v>41</v>
      </c>
      <c r="C14" s="43" t="s">
        <v>51</v>
      </c>
      <c r="D14" s="43"/>
      <c r="E14" s="41">
        <v>6.6400000000000001E-2</v>
      </c>
      <c r="F14" s="41">
        <v>7.2999999999999995E-2</v>
      </c>
      <c r="G14" s="41">
        <v>8.6899999999999991E-2</v>
      </c>
      <c r="J14" s="264" t="s">
        <v>126</v>
      </c>
      <c r="K14" s="264"/>
      <c r="L14" s="264"/>
      <c r="M14" s="264"/>
      <c r="N14" s="264"/>
      <c r="O14" s="264"/>
      <c r="P14" s="264"/>
      <c r="Q14" s="264"/>
      <c r="R14" s="264"/>
      <c r="S14" s="264"/>
    </row>
    <row r="15" spans="1:19" hidden="1" x14ac:dyDescent="0.25">
      <c r="A15" s="43" t="s">
        <v>45</v>
      </c>
      <c r="B15" s="40" t="s">
        <v>43</v>
      </c>
      <c r="C15" s="43" t="s">
        <v>52</v>
      </c>
      <c r="D15" s="43"/>
      <c r="E15" s="41">
        <v>0.19600000000000001</v>
      </c>
      <c r="F15" s="41">
        <v>0.2097</v>
      </c>
      <c r="G15" s="41">
        <v>0.24230000000000002</v>
      </c>
    </row>
    <row r="16" spans="1:19" hidden="1" x14ac:dyDescent="0.25">
      <c r="A16" s="43" t="s">
        <v>53</v>
      </c>
      <c r="B16" s="42" t="s">
        <v>33</v>
      </c>
      <c r="C16" s="43" t="s">
        <v>54</v>
      </c>
      <c r="D16" s="43"/>
      <c r="E16" s="41">
        <v>3.4300000000000004E-2</v>
      </c>
      <c r="F16" s="41">
        <v>4.9299999999999997E-2</v>
      </c>
      <c r="G16" s="41">
        <v>6.7099999999999993E-2</v>
      </c>
    </row>
    <row r="17" spans="1:26" hidden="1" x14ac:dyDescent="0.25">
      <c r="A17" s="43" t="s">
        <v>53</v>
      </c>
      <c r="B17" s="42" t="s">
        <v>35</v>
      </c>
      <c r="C17" s="43" t="s">
        <v>55</v>
      </c>
      <c r="D17" s="43"/>
      <c r="E17" s="41">
        <v>2.8000000000000004E-3</v>
      </c>
      <c r="F17" s="41">
        <v>4.8999999999999998E-3</v>
      </c>
      <c r="G17" s="41">
        <v>7.4999999999999997E-3</v>
      </c>
    </row>
    <row r="18" spans="1:26" hidden="1" x14ac:dyDescent="0.25">
      <c r="A18" s="43" t="s">
        <v>53</v>
      </c>
      <c r="B18" s="42" t="s">
        <v>37</v>
      </c>
      <c r="C18" s="43" t="s">
        <v>56</v>
      </c>
      <c r="D18" s="43"/>
      <c r="E18" s="41">
        <v>0.01</v>
      </c>
      <c r="F18" s="41">
        <v>1.3899999999999999E-2</v>
      </c>
      <c r="G18" s="41">
        <v>1.7399999999999999E-2</v>
      </c>
    </row>
    <row r="19" spans="1:26" hidden="1" x14ac:dyDescent="0.25">
      <c r="A19" s="43" t="s">
        <v>53</v>
      </c>
      <c r="B19" s="42" t="s">
        <v>39</v>
      </c>
      <c r="C19" s="43" t="s">
        <v>58</v>
      </c>
      <c r="D19" s="43"/>
      <c r="E19" s="41">
        <v>9.3999999999999986E-3</v>
      </c>
      <c r="F19" s="41">
        <v>9.8999999999999991E-3</v>
      </c>
      <c r="G19" s="41">
        <v>1.1699999999999999E-2</v>
      </c>
    </row>
    <row r="20" spans="1:26" x14ac:dyDescent="0.25">
      <c r="A20" s="43" t="s">
        <v>53</v>
      </c>
      <c r="B20" s="42" t="s">
        <v>41</v>
      </c>
      <c r="C20" s="43" t="s">
        <v>60</v>
      </c>
      <c r="D20" s="43"/>
      <c r="E20" s="41">
        <v>6.7400000000000002E-2</v>
      </c>
      <c r="F20" s="41">
        <v>8.0399999999999985E-2</v>
      </c>
      <c r="G20" s="41">
        <v>9.4E-2</v>
      </c>
      <c r="J20" s="265" t="s">
        <v>62</v>
      </c>
      <c r="K20" s="266"/>
      <c r="L20" s="266"/>
      <c r="M20" s="266"/>
      <c r="N20" s="266"/>
      <c r="O20" s="266"/>
      <c r="P20" s="266"/>
      <c r="Q20" s="267"/>
      <c r="R20" s="292" t="s">
        <v>63</v>
      </c>
      <c r="S20" s="290" t="s">
        <v>268</v>
      </c>
      <c r="U20" s="262" t="s">
        <v>64</v>
      </c>
      <c r="V20" s="262"/>
      <c r="W20" s="262"/>
      <c r="X20" s="260" t="s">
        <v>65</v>
      </c>
      <c r="Y20" s="260" t="s">
        <v>66</v>
      </c>
      <c r="Z20" s="260" t="s">
        <v>67</v>
      </c>
    </row>
    <row r="21" spans="1:26" hidden="1" x14ac:dyDescent="0.25">
      <c r="A21" s="43" t="s">
        <v>53</v>
      </c>
      <c r="B21" s="40" t="s">
        <v>43</v>
      </c>
      <c r="C21" s="43" t="s">
        <v>61</v>
      </c>
      <c r="D21" s="43"/>
      <c r="E21" s="41">
        <v>0.20760000000000001</v>
      </c>
      <c r="F21" s="41">
        <v>0.24179999999999999</v>
      </c>
      <c r="G21" s="41">
        <v>0.26440000000000002</v>
      </c>
      <c r="J21" s="268"/>
      <c r="K21" s="269"/>
      <c r="L21" s="269"/>
      <c r="M21" s="269"/>
      <c r="N21" s="269"/>
      <c r="O21" s="269"/>
      <c r="P21" s="269"/>
      <c r="Q21" s="270"/>
      <c r="R21" s="293"/>
      <c r="S21" s="291"/>
      <c r="U21" s="262"/>
      <c r="V21" s="262"/>
      <c r="W21" s="262"/>
      <c r="X21" s="261"/>
      <c r="Y21" s="261"/>
      <c r="Z21" s="261"/>
    </row>
    <row r="22" spans="1:26" x14ac:dyDescent="0.25">
      <c r="A22" s="43" t="s">
        <v>68</v>
      </c>
      <c r="B22" s="42" t="s">
        <v>33</v>
      </c>
      <c r="C22" s="43" t="s">
        <v>69</v>
      </c>
      <c r="D22" s="43"/>
      <c r="E22" s="41">
        <v>5.2900000000000003E-2</v>
      </c>
      <c r="F22" s="41">
        <v>5.9200000000000003E-2</v>
      </c>
      <c r="G22" s="41">
        <v>7.9299999999999995E-2</v>
      </c>
      <c r="J22" s="254" t="s">
        <v>71</v>
      </c>
      <c r="K22" s="254"/>
      <c r="L22" s="254"/>
      <c r="M22" s="254"/>
      <c r="N22" s="254"/>
      <c r="O22" s="254"/>
      <c r="P22" s="254"/>
      <c r="Q22" s="254"/>
      <c r="R22" s="48" t="s">
        <v>33</v>
      </c>
      <c r="S22" s="80">
        <f>X22</f>
        <v>3.4300000000000004E-2</v>
      </c>
      <c r="U22" s="263" t="s">
        <v>72</v>
      </c>
      <c r="V22" s="263"/>
      <c r="W22" s="263"/>
      <c r="X22" s="49">
        <f>VLOOKUP(CONCATENATE($J$6,"-",R22),$C$2:$G$138,3,FALSE)</f>
        <v>3.4300000000000004E-2</v>
      </c>
      <c r="Y22" s="49">
        <f>VLOOKUP(CONCATENATE(J6,"-",R22),$C$2:$G$138,4,FALSE)</f>
        <v>4.9299999999999997E-2</v>
      </c>
      <c r="Z22" s="49">
        <f>VLOOKUP(CONCATENATE(J6,"-",R22),$C$2:$G$138,5,FALSE)</f>
        <v>6.7099999999999993E-2</v>
      </c>
    </row>
    <row r="23" spans="1:26" x14ac:dyDescent="0.25">
      <c r="A23" s="43" t="s">
        <v>68</v>
      </c>
      <c r="B23" s="42" t="s">
        <v>35</v>
      </c>
      <c r="C23" s="43" t="s">
        <v>70</v>
      </c>
      <c r="D23" s="43"/>
      <c r="E23" s="41">
        <v>2.5000000000000001E-3</v>
      </c>
      <c r="F23" s="41">
        <v>5.1000000000000004E-3</v>
      </c>
      <c r="G23" s="41">
        <v>5.6000000000000008E-3</v>
      </c>
      <c r="J23" s="254" t="s">
        <v>74</v>
      </c>
      <c r="K23" s="254"/>
      <c r="L23" s="254"/>
      <c r="M23" s="254"/>
      <c r="N23" s="254"/>
      <c r="O23" s="254"/>
      <c r="P23" s="254"/>
      <c r="Q23" s="254"/>
      <c r="R23" s="48" t="s">
        <v>35</v>
      </c>
      <c r="S23" s="80">
        <f t="shared" ref="S23:S27" si="0">X23</f>
        <v>2.8000000000000004E-3</v>
      </c>
      <c r="U23" s="263" t="s">
        <v>72</v>
      </c>
      <c r="V23" s="263"/>
      <c r="W23" s="263"/>
      <c r="X23" s="49">
        <f>VLOOKUP(CONCATENATE($J$6,"-",R23),$C$2:$G$138,3,FALSE)</f>
        <v>2.8000000000000004E-3</v>
      </c>
      <c r="Y23" s="49">
        <f>VLOOKUP(CONCATENATE(J6,"-",R23),$C$2:$G$138,3,FALSE)</f>
        <v>2.8000000000000004E-3</v>
      </c>
      <c r="Z23" s="49">
        <f>VLOOKUP(CONCATENATE(J6,"-",R23),$C$2:$G$138,3,FALSE)</f>
        <v>2.8000000000000004E-3</v>
      </c>
    </row>
    <row r="24" spans="1:26" x14ac:dyDescent="0.25">
      <c r="A24" s="43" t="s">
        <v>68</v>
      </c>
      <c r="B24" s="42" t="s">
        <v>37</v>
      </c>
      <c r="C24" s="43" t="s">
        <v>73</v>
      </c>
      <c r="D24" s="43"/>
      <c r="E24" s="41">
        <v>0.01</v>
      </c>
      <c r="F24" s="41">
        <v>1.4800000000000001E-2</v>
      </c>
      <c r="G24" s="41">
        <v>1.9699999999999999E-2</v>
      </c>
      <c r="J24" s="254" t="s">
        <v>76</v>
      </c>
      <c r="K24" s="254"/>
      <c r="L24" s="254"/>
      <c r="M24" s="254"/>
      <c r="N24" s="254"/>
      <c r="O24" s="254"/>
      <c r="P24" s="254"/>
      <c r="Q24" s="254"/>
      <c r="R24" s="48" t="s">
        <v>37</v>
      </c>
      <c r="S24" s="80">
        <f>Z24</f>
        <v>1.7399999999999999E-2</v>
      </c>
      <c r="U24" s="263" t="s">
        <v>72</v>
      </c>
      <c r="V24" s="263"/>
      <c r="W24" s="263"/>
      <c r="X24" s="49">
        <f>VLOOKUP(CONCATENATE($J$6,"-",R24),$C$2:$G$138,3,FALSE)</f>
        <v>0.01</v>
      </c>
      <c r="Y24" s="49">
        <f>VLOOKUP(CONCATENATE(J6,"-",R24),$C$2:$G$138,4,FALSE)</f>
        <v>1.3899999999999999E-2</v>
      </c>
      <c r="Z24" s="49">
        <f>VLOOKUP(CONCATENATE(J6,"-",R24),$C$2:$G$138,5,FALSE)</f>
        <v>1.7399999999999999E-2</v>
      </c>
    </row>
    <row r="25" spans="1:26" x14ac:dyDescent="0.25">
      <c r="A25" s="43" t="s">
        <v>68</v>
      </c>
      <c r="B25" s="42" t="s">
        <v>39</v>
      </c>
      <c r="C25" s="43" t="s">
        <v>75</v>
      </c>
      <c r="D25" s="43"/>
      <c r="E25" s="41">
        <v>1.01E-2</v>
      </c>
      <c r="F25" s="41">
        <v>1.0700000000000001E-2</v>
      </c>
      <c r="G25" s="41">
        <v>1.11E-2</v>
      </c>
      <c r="J25" s="254" t="s">
        <v>78</v>
      </c>
      <c r="K25" s="254"/>
      <c r="L25" s="254"/>
      <c r="M25" s="254"/>
      <c r="N25" s="254"/>
      <c r="O25" s="254"/>
      <c r="P25" s="254"/>
      <c r="Q25" s="254"/>
      <c r="R25" s="48" t="s">
        <v>39</v>
      </c>
      <c r="S25" s="80">
        <f>Z25</f>
        <v>1.1699999999999999E-2</v>
      </c>
      <c r="U25" s="263" t="s">
        <v>72</v>
      </c>
      <c r="V25" s="263"/>
      <c r="W25" s="263"/>
      <c r="X25" s="49">
        <f>VLOOKUP(CONCATENATE($J$6,"-",R25),$C$2:$G$138,3,FALSE)</f>
        <v>9.3999999999999986E-3</v>
      </c>
      <c r="Y25" s="49">
        <f>VLOOKUP(CONCATENATE(J6,"-",R25),$C$2:$G$138,4,FALSE)</f>
        <v>9.8999999999999991E-3</v>
      </c>
      <c r="Z25" s="49">
        <f>VLOOKUP(CONCATENATE(J6,"-",R25),$C$2:$G$138,5,FALSE)</f>
        <v>1.1699999999999999E-2</v>
      </c>
    </row>
    <row r="26" spans="1:26" ht="12.6" customHeight="1" x14ac:dyDescent="0.25">
      <c r="A26" s="43" t="s">
        <v>68</v>
      </c>
      <c r="B26" s="42" t="s">
        <v>41</v>
      </c>
      <c r="C26" s="43" t="s">
        <v>77</v>
      </c>
      <c r="D26" s="43"/>
      <c r="E26" s="41">
        <v>0.08</v>
      </c>
      <c r="F26" s="41">
        <v>8.3100000000000007E-2</v>
      </c>
      <c r="G26" s="41">
        <v>9.5100000000000004E-2</v>
      </c>
      <c r="J26" s="254" t="s">
        <v>80</v>
      </c>
      <c r="K26" s="254"/>
      <c r="L26" s="254"/>
      <c r="M26" s="254"/>
      <c r="N26" s="254"/>
      <c r="O26" s="254"/>
      <c r="P26" s="254"/>
      <c r="Q26" s="254"/>
      <c r="R26" s="48" t="s">
        <v>41</v>
      </c>
      <c r="S26" s="80">
        <v>6.8000000000000005E-2</v>
      </c>
      <c r="U26" s="263" t="s">
        <v>72</v>
      </c>
      <c r="V26" s="263"/>
      <c r="W26" s="263"/>
      <c r="X26" s="49">
        <f>VLOOKUP(CONCATENATE($J$6,"-",R26),$C$2:$G$138,3,FALSE)</f>
        <v>6.7400000000000002E-2</v>
      </c>
      <c r="Y26" s="49">
        <f>VLOOKUP(CONCATENATE(J6,"-",R26),$C$2:$G$138,4,FALSE)</f>
        <v>8.0399999999999985E-2</v>
      </c>
      <c r="Z26" s="49">
        <f>VLOOKUP(CONCATENATE(J6,"-",R26),$C$2:$G$138,5,FALSE)</f>
        <v>9.4E-2</v>
      </c>
    </row>
    <row r="27" spans="1:26" x14ac:dyDescent="0.25">
      <c r="A27" s="43" t="s">
        <v>68</v>
      </c>
      <c r="B27" s="40" t="s">
        <v>43</v>
      </c>
      <c r="C27" s="43" t="s">
        <v>79</v>
      </c>
      <c r="D27" s="43"/>
      <c r="E27" s="41">
        <v>0.24</v>
      </c>
      <c r="F27" s="41">
        <v>0.25840000000000002</v>
      </c>
      <c r="G27" s="41">
        <v>0.27860000000000001</v>
      </c>
      <c r="J27" s="254" t="s">
        <v>83</v>
      </c>
      <c r="K27" s="254"/>
      <c r="L27" s="254"/>
      <c r="M27" s="254"/>
      <c r="N27" s="254"/>
      <c r="O27" s="254"/>
      <c r="P27" s="254"/>
      <c r="Q27" s="254"/>
      <c r="R27" s="48" t="s">
        <v>84</v>
      </c>
      <c r="S27" s="80">
        <f t="shared" si="0"/>
        <v>3.6499999999999998E-2</v>
      </c>
      <c r="U27" s="263" t="s">
        <v>72</v>
      </c>
      <c r="V27" s="263"/>
      <c r="W27" s="263"/>
      <c r="X27" s="49">
        <v>3.6499999999999998E-2</v>
      </c>
      <c r="Y27" s="49">
        <v>3.6499999999999998E-2</v>
      </c>
      <c r="Z27" s="49">
        <v>3.6499999999999998E-2</v>
      </c>
    </row>
    <row r="28" spans="1:26" x14ac:dyDescent="0.25">
      <c r="A28" s="43" t="s">
        <v>81</v>
      </c>
      <c r="B28" s="42" t="s">
        <v>33</v>
      </c>
      <c r="C28" s="43" t="s">
        <v>82</v>
      </c>
      <c r="D28" s="43"/>
      <c r="E28" s="41">
        <v>0.04</v>
      </c>
      <c r="F28" s="41">
        <v>5.5199999999999999E-2</v>
      </c>
      <c r="G28" s="41">
        <v>7.85E-2</v>
      </c>
      <c r="J28" s="254" t="s">
        <v>86</v>
      </c>
      <c r="K28" s="254"/>
      <c r="L28" s="254"/>
      <c r="M28" s="254"/>
      <c r="N28" s="254"/>
      <c r="O28" s="254"/>
      <c r="P28" s="254"/>
      <c r="Q28" s="254"/>
      <c r="R28" s="48" t="s">
        <v>87</v>
      </c>
      <c r="S28" s="49">
        <f ca="1">IF(AND($J6&lt;&gt;$A$146,COUNTA(OFFSET(S21,1,0,6))&gt;0),$R$12*$R$11,0)</f>
        <v>0.02</v>
      </c>
      <c r="U28" s="263" t="s">
        <v>72</v>
      </c>
      <c r="V28" s="263"/>
      <c r="W28" s="263"/>
      <c r="X28" s="49">
        <v>0</v>
      </c>
      <c r="Y28" s="49">
        <v>2.5000000000000001E-2</v>
      </c>
      <c r="Z28" s="49">
        <v>0.05</v>
      </c>
    </row>
    <row r="29" spans="1:26" ht="12.6" customHeight="1" x14ac:dyDescent="0.25">
      <c r="A29" s="43" t="s">
        <v>81</v>
      </c>
      <c r="B29" s="42" t="s">
        <v>35</v>
      </c>
      <c r="C29" s="43" t="s">
        <v>85</v>
      </c>
      <c r="D29" s="43"/>
      <c r="E29" s="41">
        <v>8.1000000000000013E-3</v>
      </c>
      <c r="F29" s="41">
        <v>1.2199999999999999E-2</v>
      </c>
      <c r="G29" s="41">
        <v>1.9900000000000001E-2</v>
      </c>
      <c r="J29" s="254" t="s">
        <v>125</v>
      </c>
      <c r="K29" s="254"/>
      <c r="L29" s="254"/>
      <c r="M29" s="254"/>
      <c r="N29" s="254"/>
      <c r="O29" s="254"/>
      <c r="P29" s="254"/>
      <c r="Q29" s="254"/>
      <c r="R29" s="48" t="s">
        <v>89</v>
      </c>
      <c r="S29" s="49" cm="1">
        <f t="array" aca="1" ref="S29" ca="1">IF(BDI.Opcao&lt;&gt;"Desonerado",0,IF(AND($J98&lt;&gt;$A$146,COUNTA(OFFSET(S101,1,0,6))&gt;0),4.5%,0%))</f>
        <v>0</v>
      </c>
      <c r="U29" s="263" t="s">
        <v>72</v>
      </c>
      <c r="V29" s="263"/>
      <c r="W29" s="263"/>
      <c r="X29" s="49">
        <v>0</v>
      </c>
      <c r="Y29" s="50">
        <v>4.4999999999999998E-2</v>
      </c>
      <c r="Z29" s="50">
        <v>4.4999999999999998E-2</v>
      </c>
    </row>
    <row r="30" spans="1:26" ht="12.6" customHeight="1" x14ac:dyDescent="0.25">
      <c r="A30" s="43" t="s">
        <v>81</v>
      </c>
      <c r="B30" s="42" t="s">
        <v>37</v>
      </c>
      <c r="C30" s="43" t="s">
        <v>88</v>
      </c>
      <c r="D30" s="43"/>
      <c r="E30" s="41">
        <v>1.46E-2</v>
      </c>
      <c r="F30" s="41">
        <v>2.3199999999999998E-2</v>
      </c>
      <c r="G30" s="41">
        <v>3.1600000000000003E-2</v>
      </c>
      <c r="J30" s="254" t="s">
        <v>91</v>
      </c>
      <c r="K30" s="254"/>
      <c r="L30" s="254"/>
      <c r="M30" s="254"/>
      <c r="N30" s="254"/>
      <c r="O30" s="254"/>
      <c r="P30" s="254"/>
      <c r="Q30" s="254"/>
      <c r="R30" s="51" t="s">
        <v>43</v>
      </c>
      <c r="S30" s="49">
        <f ca="1">IF($J6=$A$146,0,ROUND((((1+S22+S23+S24)*(1+S25)*(1+S26)/(1-(S27+S28)))-1),4))</f>
        <v>0.20760000000000001</v>
      </c>
      <c r="U30" s="262" t="str">
        <f ca="1">IF(OR($J$9=$A$147,$J$9=$A$146,AND(S30&gt;=X30,S30&lt;=Z30)),"OK!","FORA DO INTERVALO!")</f>
        <v>OK!</v>
      </c>
      <c r="V30" s="262"/>
      <c r="W30" s="262"/>
      <c r="X30" s="49">
        <f>VLOOKUP(CONCATENATE($J$6,"-",R30),$C$2:$G$138,3,FALSE)</f>
        <v>0.20760000000000001</v>
      </c>
      <c r="Y30" s="49">
        <f>IF($J6=$A$147,0,VLOOKUP(CONCATENATE($J6,"-",$R30),$C$2:$G$138,4,FALSE))</f>
        <v>0.24179999999999999</v>
      </c>
      <c r="Z30" s="49">
        <f>IF($J6=$A$147,0,VLOOKUP(CONCATENATE($J6,"-",$R30),$C$2:$G$138,5,FALSE))</f>
        <v>0.26440000000000002</v>
      </c>
    </row>
    <row r="31" spans="1:26" x14ac:dyDescent="0.25">
      <c r="A31" s="43" t="s">
        <v>81</v>
      </c>
      <c r="B31" s="42" t="s">
        <v>39</v>
      </c>
      <c r="C31" s="43" t="s">
        <v>90</v>
      </c>
      <c r="D31" s="43"/>
      <c r="E31" s="41">
        <v>9.3999999999999986E-3</v>
      </c>
      <c r="F31" s="41">
        <v>1.0200000000000001E-2</v>
      </c>
      <c r="G31" s="41">
        <v>1.3300000000000001E-2</v>
      </c>
      <c r="J31" s="258" t="s">
        <v>93</v>
      </c>
      <c r="K31" s="258"/>
      <c r="L31" s="258"/>
      <c r="M31" s="258"/>
      <c r="N31" s="258"/>
      <c r="O31" s="258"/>
      <c r="P31" s="258"/>
      <c r="Q31" s="258"/>
      <c r="R31" s="78" t="s">
        <v>94</v>
      </c>
      <c r="S31" s="77">
        <f ca="1">IF($J6=$A$146,0,ROUND((((1+S22+S23+S24)*(1+S25)*(1+S26)/(1-(S27+S28+S29)))-1),4))</f>
        <v>0.20760000000000001</v>
      </c>
    </row>
    <row r="32" spans="1:26" hidden="1" x14ac:dyDescent="0.25">
      <c r="A32" s="43" t="s">
        <v>81</v>
      </c>
      <c r="B32" s="42" t="s">
        <v>41</v>
      </c>
      <c r="C32" s="43" t="s">
        <v>92</v>
      </c>
      <c r="D32" s="43"/>
      <c r="E32" s="41">
        <v>7.1399999999999991E-2</v>
      </c>
      <c r="F32" s="41">
        <v>8.4000000000000005E-2</v>
      </c>
      <c r="G32" s="41">
        <v>0.1043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19" ht="13.2" customHeight="1" x14ac:dyDescent="0.25">
      <c r="A33" s="43" t="s">
        <v>81</v>
      </c>
      <c r="B33" s="40" t="s">
        <v>43</v>
      </c>
      <c r="C33" s="43" t="s">
        <v>95</v>
      </c>
      <c r="D33" s="43"/>
      <c r="E33" s="41">
        <v>0.22800000000000001</v>
      </c>
      <c r="F33" s="41">
        <v>0.27479999999999999</v>
      </c>
      <c r="G33" s="41">
        <v>0.3095</v>
      </c>
      <c r="J33" s="274" t="str">
        <f ca="1">IF(U30&lt;&gt;"ok!","X","")</f>
        <v/>
      </c>
      <c r="K33" s="275" t="str">
        <f ca="1">IF(U30&lt;&gt;"ok!","Anexo: Relatório Técnico Circunstanciado justificando a adoção do percentual de cada parcela do BDI.","")</f>
        <v/>
      </c>
      <c r="L33" s="275"/>
      <c r="M33" s="275"/>
      <c r="N33" s="275"/>
      <c r="O33" s="275"/>
      <c r="P33" s="275"/>
      <c r="Q33" s="275"/>
      <c r="R33" s="275"/>
      <c r="S33" s="275"/>
    </row>
    <row r="34" spans="1:19" x14ac:dyDescent="0.25">
      <c r="A34" s="43" t="s">
        <v>96</v>
      </c>
      <c r="B34" s="42" t="s">
        <v>33</v>
      </c>
      <c r="C34" s="43" t="s">
        <v>97</v>
      </c>
      <c r="D34" s="43"/>
      <c r="E34" s="41">
        <v>1.4999999999999999E-2</v>
      </c>
      <c r="F34" s="41">
        <v>3.4500000000000003E-2</v>
      </c>
      <c r="G34" s="41">
        <v>4.4900000000000002E-2</v>
      </c>
      <c r="J34" s="274"/>
      <c r="K34" s="275"/>
      <c r="L34" s="275"/>
      <c r="M34" s="275"/>
      <c r="N34" s="275"/>
      <c r="O34" s="275"/>
      <c r="P34" s="275"/>
      <c r="Q34" s="275"/>
      <c r="R34" s="275"/>
      <c r="S34" s="275"/>
    </row>
    <row r="35" spans="1:19" x14ac:dyDescent="0.25">
      <c r="A35" s="43" t="s">
        <v>96</v>
      </c>
      <c r="B35" s="42" t="s">
        <v>35</v>
      </c>
      <c r="C35" s="43" t="s">
        <v>98</v>
      </c>
      <c r="D35" s="43"/>
      <c r="E35" s="41">
        <v>3.0000000000000001E-3</v>
      </c>
      <c r="F35" s="41">
        <v>4.7999999999999996E-3</v>
      </c>
      <c r="G35" s="41">
        <v>8.199999999999999E-3</v>
      </c>
      <c r="J35" s="259" t="s">
        <v>100</v>
      </c>
      <c r="K35" s="259"/>
      <c r="L35" s="259"/>
      <c r="M35" s="259"/>
      <c r="N35" s="259"/>
      <c r="O35" s="259"/>
      <c r="P35" s="259"/>
      <c r="Q35" s="259"/>
      <c r="R35" s="259"/>
      <c r="S35" s="259"/>
    </row>
    <row r="36" spans="1:19" x14ac:dyDescent="0.25">
      <c r="A36" s="43" t="s">
        <v>96</v>
      </c>
      <c r="B36" s="42" t="s">
        <v>37</v>
      </c>
      <c r="C36" s="43" t="s">
        <v>99</v>
      </c>
      <c r="D36" s="43"/>
      <c r="E36" s="41">
        <v>5.6000000000000008E-3</v>
      </c>
      <c r="F36" s="41">
        <v>8.5000000000000006E-3</v>
      </c>
      <c r="G36" s="41">
        <v>8.8999999999999999E-3</v>
      </c>
      <c r="J36" s="39"/>
      <c r="K36" s="39"/>
      <c r="L36" s="39"/>
      <c r="M36" s="67"/>
      <c r="N36" s="68"/>
      <c r="O36" s="68"/>
      <c r="P36" s="68"/>
      <c r="Q36" s="92"/>
      <c r="R36" s="39"/>
      <c r="S36" s="39"/>
    </row>
    <row r="37" spans="1:19" x14ac:dyDescent="0.25">
      <c r="A37" s="43" t="s">
        <v>96</v>
      </c>
      <c r="B37" s="42" t="s">
        <v>39</v>
      </c>
      <c r="C37" s="43" t="s">
        <v>101</v>
      </c>
      <c r="D37" s="43"/>
      <c r="E37" s="41">
        <v>8.5000000000000006E-3</v>
      </c>
      <c r="F37" s="41">
        <v>8.5000000000000006E-3</v>
      </c>
      <c r="G37" s="41">
        <v>1.11E-2</v>
      </c>
      <c r="J37" s="39"/>
      <c r="K37" s="39"/>
      <c r="L37" s="39"/>
      <c r="M37" s="67"/>
      <c r="N37" s="71"/>
      <c r="O37" s="71"/>
      <c r="P37" s="71"/>
      <c r="Q37" s="67"/>
      <c r="R37" s="39"/>
      <c r="S37" s="39"/>
    </row>
    <row r="38" spans="1:19" ht="13.2" customHeight="1" x14ac:dyDescent="0.25">
      <c r="A38" s="43" t="s">
        <v>96</v>
      </c>
      <c r="B38" s="42" t="s">
        <v>41</v>
      </c>
      <c r="C38" s="43" t="s">
        <v>102</v>
      </c>
      <c r="D38" s="43"/>
      <c r="E38" s="41">
        <v>3.5000000000000003E-2</v>
      </c>
      <c r="F38" s="41">
        <v>5.1100000000000007E-2</v>
      </c>
      <c r="G38" s="41">
        <v>6.2199999999999998E-2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ht="25.2" customHeight="1" x14ac:dyDescent="0.25">
      <c r="A39" s="43" t="s">
        <v>96</v>
      </c>
      <c r="B39" s="40" t="s">
        <v>43</v>
      </c>
      <c r="C39" s="43" t="s">
        <v>103</v>
      </c>
      <c r="D39" s="43"/>
      <c r="E39" s="41">
        <v>0.111</v>
      </c>
      <c r="F39" s="41">
        <v>0.14019999999999999</v>
      </c>
      <c r="G39" s="41">
        <v>0.16800000000000001</v>
      </c>
      <c r="J39" s="255" t="s">
        <v>106</v>
      </c>
      <c r="K39" s="256"/>
      <c r="L39" s="256"/>
      <c r="M39" s="256"/>
      <c r="N39" s="256"/>
      <c r="O39" s="256"/>
      <c r="P39" s="256"/>
      <c r="Q39" s="256"/>
      <c r="R39" s="256"/>
      <c r="S39" s="257"/>
    </row>
    <row r="40" spans="1:19" ht="6" customHeight="1" x14ac:dyDescent="0.25">
      <c r="A40" s="43" t="s">
        <v>104</v>
      </c>
      <c r="B40" s="40" t="s">
        <v>33</v>
      </c>
      <c r="C40" s="43" t="s">
        <v>105</v>
      </c>
      <c r="D40" s="43"/>
      <c r="E40" s="41" t="s">
        <v>72</v>
      </c>
      <c r="F40" s="41" t="s">
        <v>72</v>
      </c>
      <c r="G40" s="41" t="s">
        <v>72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ht="37.799999999999997" customHeight="1" x14ac:dyDescent="0.25">
      <c r="A41" s="43" t="s">
        <v>104</v>
      </c>
      <c r="B41" s="40" t="s">
        <v>35</v>
      </c>
      <c r="C41" s="43" t="s">
        <v>107</v>
      </c>
      <c r="D41" s="43"/>
      <c r="E41" s="41" t="s">
        <v>72</v>
      </c>
      <c r="F41" s="41" t="s">
        <v>72</v>
      </c>
      <c r="G41" s="41" t="s">
        <v>72</v>
      </c>
      <c r="J41" s="252" t="s">
        <v>109</v>
      </c>
      <c r="K41" s="252"/>
      <c r="L41" s="252"/>
      <c r="M41" s="252"/>
      <c r="N41" s="252"/>
      <c r="O41" s="252"/>
      <c r="P41" s="252"/>
      <c r="Q41" s="252"/>
      <c r="R41" s="252"/>
      <c r="S41" s="252"/>
    </row>
    <row r="42" spans="1:19" ht="6" customHeight="1" x14ac:dyDescent="0.25">
      <c r="A42" s="43" t="s">
        <v>104</v>
      </c>
      <c r="B42" s="40" t="s">
        <v>37</v>
      </c>
      <c r="C42" s="43" t="s">
        <v>108</v>
      </c>
      <c r="D42" s="43"/>
      <c r="E42" s="41" t="s">
        <v>72</v>
      </c>
      <c r="F42" s="41" t="s">
        <v>72</v>
      </c>
      <c r="G42" s="41" t="s">
        <v>72</v>
      </c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x14ac:dyDescent="0.25">
      <c r="A43" s="43" t="s">
        <v>104</v>
      </c>
      <c r="B43" s="40" t="s">
        <v>39</v>
      </c>
      <c r="C43" s="43" t="s">
        <v>110</v>
      </c>
      <c r="D43" s="43"/>
      <c r="E43" s="41" t="s">
        <v>72</v>
      </c>
      <c r="F43" s="41" t="s">
        <v>72</v>
      </c>
      <c r="G43" s="41" t="s">
        <v>72</v>
      </c>
      <c r="J43" s="43" t="s">
        <v>112</v>
      </c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37.799999999999997" customHeight="1" x14ac:dyDescent="0.25">
      <c r="A44" s="43" t="s">
        <v>104</v>
      </c>
      <c r="B44" s="40" t="s">
        <v>41</v>
      </c>
      <c r="C44" s="43" t="s">
        <v>111</v>
      </c>
      <c r="D44" s="43"/>
      <c r="E44" s="41" t="s">
        <v>72</v>
      </c>
      <c r="F44" s="41" t="s">
        <v>72</v>
      </c>
      <c r="G44" s="41" t="s">
        <v>72</v>
      </c>
      <c r="J44" s="253"/>
      <c r="K44" s="253"/>
      <c r="L44" s="253"/>
      <c r="M44" s="253"/>
      <c r="N44" s="253"/>
      <c r="O44" s="253"/>
      <c r="P44" s="253"/>
      <c r="Q44" s="253"/>
      <c r="R44" s="253"/>
      <c r="S44" s="253"/>
    </row>
    <row r="45" spans="1:19" ht="6" customHeight="1" x14ac:dyDescent="0.25">
      <c r="A45" s="43" t="s">
        <v>104</v>
      </c>
      <c r="B45" s="40" t="s">
        <v>43</v>
      </c>
      <c r="C45" s="43" t="s">
        <v>113</v>
      </c>
      <c r="D45" s="43"/>
      <c r="E45" s="41" t="s">
        <v>72</v>
      </c>
      <c r="F45" s="41" t="s">
        <v>72</v>
      </c>
      <c r="G45" s="41" t="s">
        <v>72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x14ac:dyDescent="0.25">
      <c r="A46" s="43" t="s">
        <v>114</v>
      </c>
      <c r="B46" s="42" t="s">
        <v>115</v>
      </c>
      <c r="C46" s="43" t="s">
        <v>116</v>
      </c>
      <c r="D46" s="43"/>
      <c r="E46" s="41" t="s">
        <v>72</v>
      </c>
      <c r="F46" s="41" t="s">
        <v>72</v>
      </c>
      <c r="G46" s="41" t="s">
        <v>72</v>
      </c>
      <c r="J46" s="43" t="str">
        <f ca="1">Orçamento!B206</f>
        <v>Santa Lúcia, 25 de fevereiro de 2025.</v>
      </c>
      <c r="K46" s="43"/>
      <c r="L46" s="43"/>
      <c r="M46" s="43"/>
      <c r="N46" s="43"/>
      <c r="O46" s="43"/>
      <c r="P46" s="43"/>
      <c r="Q46" s="43"/>
      <c r="R46" s="43"/>
      <c r="S46" s="43"/>
    </row>
    <row r="47" spans="1:19" x14ac:dyDescent="0.25">
      <c r="A47" s="43" t="s">
        <v>114</v>
      </c>
      <c r="B47" s="42" t="s">
        <v>117</v>
      </c>
      <c r="C47" s="43" t="s">
        <v>118</v>
      </c>
      <c r="D47" s="43"/>
      <c r="E47" s="41" t="s">
        <v>72</v>
      </c>
      <c r="F47" s="41">
        <v>0.2</v>
      </c>
      <c r="G47" s="41" t="s">
        <v>72</v>
      </c>
      <c r="J47" s="43"/>
      <c r="K47" s="43"/>
      <c r="L47" s="43"/>
      <c r="M47" s="43"/>
      <c r="N47" s="43"/>
      <c r="O47" s="37"/>
      <c r="P47" s="43"/>
      <c r="Q47" s="43"/>
      <c r="R47" s="43"/>
      <c r="S47" s="43"/>
    </row>
    <row r="48" spans="1:19" hidden="1" x14ac:dyDescent="0.25">
      <c r="A48" s="43" t="s">
        <v>114</v>
      </c>
      <c r="B48" s="42"/>
      <c r="C48" s="43" t="s">
        <v>119</v>
      </c>
      <c r="D48" s="43"/>
      <c r="E48" s="41" t="s">
        <v>72</v>
      </c>
      <c r="F48" s="41" t="s">
        <v>72</v>
      </c>
      <c r="G48" s="41" t="s">
        <v>72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9" x14ac:dyDescent="0.25">
      <c r="A49" s="43" t="s">
        <v>114</v>
      </c>
      <c r="B49" s="42"/>
      <c r="C49" s="43" t="s">
        <v>119</v>
      </c>
      <c r="D49" s="43"/>
      <c r="E49" s="41" t="s">
        <v>72</v>
      </c>
      <c r="F49" s="41" t="s">
        <v>72</v>
      </c>
      <c r="G49" s="41" t="s">
        <v>72</v>
      </c>
      <c r="J49" s="66"/>
      <c r="K49" s="66"/>
      <c r="L49" s="66"/>
      <c r="M49" s="66"/>
      <c r="N49" s="43"/>
      <c r="O49" s="43"/>
      <c r="P49" s="43"/>
      <c r="Q49" s="43"/>
      <c r="R49" s="43"/>
      <c r="S49" s="43"/>
    </row>
    <row r="50" spans="1:19" x14ac:dyDescent="0.25">
      <c r="A50" s="43"/>
      <c r="B50" s="42"/>
      <c r="C50" s="43"/>
      <c r="D50" s="43"/>
      <c r="E50" s="41"/>
      <c r="F50" s="41"/>
      <c r="G50" s="41"/>
      <c r="J50" s="66"/>
      <c r="K50" s="66"/>
      <c r="L50" s="66"/>
      <c r="M50" s="66"/>
      <c r="N50" s="43"/>
      <c r="O50" s="43"/>
      <c r="P50" s="43"/>
      <c r="Q50" s="43"/>
      <c r="R50" s="43"/>
      <c r="S50" s="43"/>
    </row>
    <row r="51" spans="1:19" x14ac:dyDescent="0.25">
      <c r="A51" s="43" t="s">
        <v>114</v>
      </c>
      <c r="B51" s="42" t="s">
        <v>120</v>
      </c>
      <c r="C51" s="43" t="s">
        <v>121</v>
      </c>
      <c r="D51" s="43"/>
      <c r="E51" s="41" t="s">
        <v>72</v>
      </c>
      <c r="F51" s="41">
        <v>0.12</v>
      </c>
      <c r="G51" s="41" t="s">
        <v>72</v>
      </c>
      <c r="J51" s="62"/>
      <c r="K51" s="62"/>
      <c r="L51" s="56"/>
      <c r="M51" s="62"/>
      <c r="N51" s="43"/>
      <c r="O51" s="43"/>
      <c r="P51" s="43"/>
      <c r="Q51" s="79"/>
      <c r="R51" s="43"/>
      <c r="S51" s="43"/>
    </row>
    <row r="52" spans="1:19" x14ac:dyDescent="0.25">
      <c r="A52" s="43" t="s">
        <v>114</v>
      </c>
      <c r="B52" s="40" t="s">
        <v>43</v>
      </c>
      <c r="C52" s="43" t="s">
        <v>122</v>
      </c>
      <c r="D52" s="43"/>
      <c r="E52" s="41" t="s">
        <v>72</v>
      </c>
      <c r="F52" s="41" t="s">
        <v>72</v>
      </c>
      <c r="G52" s="41" t="s">
        <v>72</v>
      </c>
      <c r="J52" s="69"/>
      <c r="K52" s="45"/>
      <c r="L52" s="96">
        <f>Orçamento!D212</f>
        <v>0</v>
      </c>
      <c r="M52" s="46"/>
      <c r="N52" s="43"/>
      <c r="O52" s="43"/>
      <c r="P52" s="43"/>
      <c r="Q52" s="44" t="str">
        <f>Orçamento!E212</f>
        <v>RAZÃO SOCIAL DA LICITANTE</v>
      </c>
      <c r="R52" s="43"/>
      <c r="S52" s="43"/>
    </row>
    <row r="53" spans="1:19" x14ac:dyDescent="0.25">
      <c r="A53" s="43"/>
      <c r="B53" s="40"/>
      <c r="C53" s="43"/>
      <c r="D53" s="43"/>
      <c r="E53" s="41"/>
      <c r="F53" s="41"/>
      <c r="G53" s="41"/>
      <c r="J53" s="69"/>
      <c r="K53" s="45"/>
      <c r="L53" s="56">
        <f>Orçamento!D213</f>
        <v>0</v>
      </c>
      <c r="M53" s="46"/>
      <c r="N53" s="43"/>
      <c r="O53" s="43"/>
      <c r="P53" s="43"/>
      <c r="Q53" s="79" t="str">
        <f>Orçamento!E213</f>
        <v>CNPJ DA LICITANTE</v>
      </c>
      <c r="R53" s="43"/>
      <c r="S53" s="43"/>
    </row>
    <row r="54" spans="1:19" x14ac:dyDescent="0.25">
      <c r="A54" s="43"/>
      <c r="B54" s="43"/>
      <c r="C54" s="43"/>
      <c r="D54" s="43"/>
      <c r="E54" s="43"/>
      <c r="F54" s="43"/>
      <c r="G54" s="43"/>
      <c r="J54" s="69"/>
      <c r="K54" s="45"/>
      <c r="L54" s="46"/>
      <c r="M54" s="46"/>
      <c r="N54" s="43"/>
      <c r="O54" s="43"/>
      <c r="P54" s="43"/>
      <c r="Q54" s="79">
        <f>Orçamento!E214</f>
        <v>0</v>
      </c>
      <c r="R54" s="43"/>
      <c r="S54" s="43"/>
    </row>
    <row r="55" spans="1:19" x14ac:dyDescent="0.25">
      <c r="A55" s="43"/>
      <c r="B55" s="43"/>
      <c r="C55" s="43"/>
      <c r="D55" s="43"/>
      <c r="E55" s="43"/>
      <c r="F55" s="43"/>
      <c r="G55" s="43"/>
      <c r="J55" s="75"/>
      <c r="K55" s="75"/>
      <c r="L55" s="75"/>
      <c r="M55" s="75"/>
      <c r="N55" s="75"/>
      <c r="O55" s="75"/>
      <c r="P55" s="75"/>
      <c r="Q55" s="75"/>
      <c r="R55" s="75"/>
      <c r="S55" s="75"/>
    </row>
    <row r="56" spans="1:19" x14ac:dyDescent="0.25">
      <c r="A56" s="43"/>
      <c r="B56" s="43"/>
      <c r="C56" s="43"/>
      <c r="D56" s="43"/>
      <c r="E56" s="43"/>
      <c r="F56" s="43"/>
      <c r="G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1:19" x14ac:dyDescent="0.25">
      <c r="A57" s="43"/>
      <c r="B57" s="43"/>
      <c r="C57" s="43"/>
      <c r="D57" s="43"/>
      <c r="E57" s="43"/>
      <c r="F57" s="43"/>
      <c r="G57" s="43"/>
      <c r="J57" s="69"/>
      <c r="K57" s="69"/>
      <c r="L57" s="69"/>
      <c r="M57" s="69"/>
      <c r="N57" s="69"/>
      <c r="O57" s="69"/>
      <c r="P57" s="69"/>
      <c r="Q57" s="69"/>
      <c r="R57" s="69"/>
      <c r="S57" s="69"/>
    </row>
    <row r="58" spans="1:19" x14ac:dyDescent="0.25">
      <c r="A58" s="43"/>
      <c r="B58" s="43"/>
      <c r="C58" s="43"/>
      <c r="D58" s="43"/>
      <c r="E58" s="43"/>
      <c r="F58" s="43"/>
      <c r="G58" s="43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1:19" x14ac:dyDescent="0.25">
      <c r="A59" s="43"/>
      <c r="B59" s="43"/>
      <c r="C59" s="43"/>
      <c r="D59" s="43"/>
      <c r="E59" s="43"/>
      <c r="F59" s="43"/>
      <c r="G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1:19" x14ac:dyDescent="0.25">
      <c r="A60" s="43"/>
      <c r="B60" s="43"/>
      <c r="C60" s="43"/>
      <c r="D60" s="43"/>
      <c r="E60" s="43"/>
      <c r="F60" s="43"/>
      <c r="G60" s="43"/>
      <c r="J60" s="66"/>
      <c r="K60" s="66"/>
      <c r="L60" s="66"/>
      <c r="M60" s="66"/>
      <c r="N60" s="66"/>
      <c r="O60" s="66"/>
      <c r="P60" s="66"/>
      <c r="Q60" s="66"/>
      <c r="R60" s="66"/>
      <c r="S60" s="76"/>
    </row>
    <row r="61" spans="1:19" x14ac:dyDescent="0.25">
      <c r="A61" s="43"/>
      <c r="B61" s="43"/>
      <c r="C61" s="43"/>
      <c r="D61" s="43"/>
      <c r="E61" s="43"/>
      <c r="F61" s="43"/>
      <c r="G61" s="43"/>
      <c r="J61" s="66"/>
      <c r="K61" s="66"/>
      <c r="L61" s="66"/>
      <c r="M61" s="66"/>
      <c r="N61" s="66"/>
      <c r="O61" s="66"/>
      <c r="P61" s="66"/>
      <c r="Q61" s="66"/>
      <c r="R61" s="66"/>
      <c r="S61" s="76"/>
    </row>
    <row r="62" spans="1:19" x14ac:dyDescent="0.25">
      <c r="A62" s="43"/>
      <c r="B62" s="43"/>
      <c r="C62" s="43"/>
      <c r="D62" s="43"/>
      <c r="E62" s="43"/>
      <c r="F62" s="43"/>
      <c r="G62" s="43"/>
      <c r="J62" s="63"/>
      <c r="K62" s="63"/>
      <c r="L62" s="63"/>
      <c r="M62" s="63"/>
      <c r="N62" s="63"/>
      <c r="O62" s="63"/>
      <c r="P62" s="63"/>
      <c r="Q62" s="63"/>
      <c r="R62" s="56"/>
      <c r="S62" s="57"/>
    </row>
    <row r="63" spans="1:19" x14ac:dyDescent="0.25">
      <c r="A63" s="43"/>
      <c r="B63" s="43"/>
      <c r="C63" s="43"/>
      <c r="D63" s="43"/>
      <c r="E63" s="43"/>
      <c r="F63" s="43"/>
      <c r="G63" s="43"/>
      <c r="J63" s="63"/>
      <c r="K63" s="63"/>
      <c r="L63" s="63"/>
      <c r="M63" s="63"/>
      <c r="N63" s="63"/>
      <c r="O63" s="63"/>
      <c r="P63" s="63"/>
      <c r="Q63" s="63"/>
      <c r="R63" s="56"/>
      <c r="S63" s="57"/>
    </row>
    <row r="64" spans="1:19" x14ac:dyDescent="0.25">
      <c r="A64" s="43"/>
      <c r="B64" s="43"/>
      <c r="C64" s="43"/>
      <c r="D64" s="43"/>
      <c r="E64" s="43"/>
      <c r="F64" s="43"/>
      <c r="G64" s="43"/>
      <c r="J64" s="63"/>
      <c r="K64" s="63"/>
      <c r="L64" s="63"/>
      <c r="M64" s="63"/>
      <c r="N64" s="63"/>
      <c r="O64" s="63"/>
      <c r="P64" s="63"/>
      <c r="Q64" s="63"/>
      <c r="R64" s="62"/>
      <c r="S64" s="73"/>
    </row>
    <row r="65" spans="1:19" x14ac:dyDescent="0.25">
      <c r="A65" s="43"/>
      <c r="B65" s="43"/>
      <c r="C65" s="43"/>
      <c r="D65" s="43"/>
      <c r="E65" s="43"/>
      <c r="F65" s="43"/>
      <c r="G65" s="43"/>
      <c r="J65" s="63"/>
      <c r="K65" s="63"/>
      <c r="L65" s="63"/>
      <c r="M65" s="63"/>
      <c r="N65" s="63"/>
      <c r="O65" s="63"/>
      <c r="P65" s="63"/>
      <c r="Q65" s="63"/>
      <c r="R65" s="56"/>
      <c r="S65" s="57"/>
    </row>
    <row r="66" spans="1:19" x14ac:dyDescent="0.25">
      <c r="A66" s="43"/>
      <c r="B66" s="43"/>
      <c r="C66" s="43"/>
      <c r="D66" s="43"/>
      <c r="E66" s="43"/>
      <c r="F66" s="43"/>
      <c r="G66" s="43"/>
      <c r="J66" s="63"/>
      <c r="K66" s="63"/>
      <c r="L66" s="63"/>
      <c r="M66" s="63"/>
      <c r="N66" s="63"/>
      <c r="O66" s="63"/>
      <c r="P66" s="63"/>
      <c r="Q66" s="63"/>
      <c r="R66" s="62"/>
      <c r="S66" s="73"/>
    </row>
    <row r="67" spans="1:19" x14ac:dyDescent="0.25">
      <c r="A67" s="43"/>
      <c r="B67" s="43"/>
      <c r="C67" s="43"/>
      <c r="D67" s="43"/>
      <c r="E67" s="43"/>
      <c r="F67" s="43"/>
      <c r="G67" s="43"/>
      <c r="J67" s="63"/>
      <c r="K67" s="63"/>
      <c r="L67" s="63"/>
      <c r="M67" s="63"/>
      <c r="N67" s="63"/>
      <c r="O67" s="63"/>
      <c r="P67" s="63"/>
      <c r="Q67" s="63"/>
      <c r="R67" s="56"/>
      <c r="S67" s="57"/>
    </row>
    <row r="68" spans="1:19" x14ac:dyDescent="0.25">
      <c r="A68" s="43"/>
      <c r="B68" s="43"/>
      <c r="C68" s="43"/>
      <c r="D68" s="43"/>
      <c r="E68" s="43"/>
      <c r="F68" s="43"/>
      <c r="G68" s="43"/>
      <c r="J68" s="63"/>
      <c r="K68" s="63"/>
      <c r="L68" s="63"/>
      <c r="M68" s="63"/>
      <c r="N68" s="63"/>
      <c r="O68" s="63"/>
      <c r="P68" s="63"/>
      <c r="Q68" s="63"/>
      <c r="R68" s="56"/>
      <c r="S68" s="53"/>
    </row>
    <row r="69" spans="1:19" x14ac:dyDescent="0.25">
      <c r="A69" s="43"/>
      <c r="B69" s="43"/>
      <c r="C69" s="43"/>
      <c r="D69" s="43"/>
      <c r="E69" s="43"/>
      <c r="F69" s="43"/>
      <c r="G69" s="43"/>
      <c r="J69" s="63"/>
      <c r="K69" s="63"/>
      <c r="L69" s="63"/>
      <c r="M69" s="63"/>
      <c r="N69" s="63"/>
      <c r="O69" s="63"/>
      <c r="P69" s="63"/>
      <c r="Q69" s="63"/>
      <c r="R69" s="56"/>
      <c r="S69" s="53"/>
    </row>
    <row r="70" spans="1:19" x14ac:dyDescent="0.25">
      <c r="A70" s="43"/>
      <c r="B70" s="43"/>
      <c r="C70" s="43"/>
      <c r="D70" s="43"/>
      <c r="E70" s="43"/>
      <c r="F70" s="43"/>
      <c r="G70" s="43"/>
      <c r="J70" s="63"/>
      <c r="K70" s="63"/>
      <c r="L70" s="63"/>
      <c r="M70" s="63"/>
      <c r="N70" s="63"/>
      <c r="O70" s="63"/>
      <c r="P70" s="63"/>
      <c r="Q70" s="63"/>
      <c r="R70" s="63"/>
      <c r="S70" s="72"/>
    </row>
    <row r="71" spans="1:19" x14ac:dyDescent="0.25">
      <c r="A71" s="43"/>
      <c r="B71" s="43"/>
      <c r="C71" s="43"/>
      <c r="D71" s="43"/>
      <c r="E71" s="43"/>
      <c r="F71" s="43"/>
      <c r="G71" s="43"/>
      <c r="J71" s="63"/>
      <c r="K71" s="63"/>
      <c r="L71" s="63"/>
      <c r="M71" s="63"/>
      <c r="N71" s="63"/>
      <c r="O71" s="63"/>
      <c r="P71" s="63"/>
      <c r="Q71" s="63"/>
      <c r="R71" s="54"/>
      <c r="S71" s="58"/>
    </row>
    <row r="72" spans="1:19" x14ac:dyDescent="0.25">
      <c r="A72" s="43"/>
      <c r="B72" s="43"/>
      <c r="C72" s="43"/>
      <c r="D72" s="43"/>
      <c r="E72" s="43"/>
      <c r="F72" s="43"/>
      <c r="G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1:19" x14ac:dyDescent="0.25">
      <c r="A73" s="43"/>
      <c r="B73" s="43"/>
      <c r="C73" s="43"/>
      <c r="D73" s="43"/>
      <c r="E73" s="43"/>
      <c r="F73" s="43"/>
      <c r="G73" s="43"/>
      <c r="J73" s="52"/>
      <c r="K73" s="74"/>
      <c r="L73" s="74"/>
      <c r="M73" s="74"/>
      <c r="N73" s="74"/>
      <c r="O73" s="74"/>
      <c r="P73" s="74"/>
      <c r="Q73" s="74"/>
      <c r="R73" s="74"/>
      <c r="S73" s="74"/>
    </row>
    <row r="74" spans="1:19" x14ac:dyDescent="0.25">
      <c r="A74" s="43"/>
      <c r="B74" s="43"/>
      <c r="C74" s="43"/>
      <c r="D74" s="43"/>
      <c r="E74" s="43"/>
      <c r="F74" s="43"/>
      <c r="G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1:19" x14ac:dyDescent="0.25">
      <c r="A75" s="43"/>
      <c r="B75" s="43"/>
      <c r="C75" s="43"/>
      <c r="D75" s="43"/>
      <c r="E75" s="43"/>
      <c r="F75" s="43"/>
      <c r="G75" s="43"/>
      <c r="J75" s="62"/>
      <c r="K75" s="62"/>
      <c r="L75" s="62"/>
      <c r="M75" s="62"/>
      <c r="N75" s="62"/>
      <c r="O75" s="62"/>
      <c r="P75" s="62"/>
      <c r="Q75" s="62"/>
      <c r="R75" s="62"/>
      <c r="S75" s="62"/>
    </row>
    <row r="76" spans="1:19" x14ac:dyDescent="0.25">
      <c r="A76" s="43"/>
      <c r="B76" s="43"/>
      <c r="C76" s="43"/>
      <c r="D76" s="43"/>
      <c r="E76" s="43"/>
      <c r="F76" s="43"/>
      <c r="G76" s="43"/>
      <c r="J76" s="39"/>
      <c r="K76" s="39"/>
      <c r="L76" s="39"/>
      <c r="M76" s="67"/>
      <c r="N76" s="68"/>
      <c r="O76" s="68"/>
      <c r="P76" s="68"/>
      <c r="Q76" s="67"/>
      <c r="R76" s="39"/>
      <c r="S76" s="39"/>
    </row>
    <row r="77" spans="1:19" x14ac:dyDescent="0.25">
      <c r="A77" s="43"/>
      <c r="B77" s="43"/>
      <c r="C77" s="43"/>
      <c r="D77" s="43"/>
      <c r="E77" s="43"/>
      <c r="F77" s="43"/>
      <c r="G77" s="43"/>
      <c r="J77" s="45"/>
      <c r="K77" s="45"/>
      <c r="L77" s="45"/>
      <c r="M77" s="67"/>
      <c r="N77" s="71"/>
      <c r="O77" s="71"/>
      <c r="P77" s="71"/>
      <c r="Q77" s="67"/>
      <c r="R77" s="45"/>
      <c r="S77" s="45"/>
    </row>
    <row r="78" spans="1:19" x14ac:dyDescent="0.25">
      <c r="A78" s="43"/>
      <c r="B78" s="43"/>
      <c r="C78" s="43"/>
      <c r="D78" s="43"/>
      <c r="E78" s="43"/>
      <c r="F78" s="43"/>
      <c r="G78" s="43"/>
      <c r="J78" s="45"/>
      <c r="K78" s="45"/>
      <c r="L78" s="45"/>
      <c r="M78" s="67"/>
      <c r="N78" s="59"/>
      <c r="O78" s="59"/>
      <c r="P78" s="59"/>
      <c r="Q78" s="60"/>
      <c r="R78" s="39"/>
      <c r="S78" s="39"/>
    </row>
    <row r="79" spans="1:19" x14ac:dyDescent="0.25">
      <c r="A79" s="43"/>
      <c r="B79" s="43"/>
      <c r="C79" s="43"/>
      <c r="D79" s="43"/>
      <c r="E79" s="43"/>
      <c r="F79" s="43"/>
      <c r="G79" s="4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x14ac:dyDescent="0.25">
      <c r="A80" s="43"/>
      <c r="B80" s="43"/>
      <c r="C80" s="43"/>
      <c r="D80" s="43"/>
      <c r="E80" s="43"/>
      <c r="F80" s="43"/>
      <c r="G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1:19" x14ac:dyDescent="0.25">
      <c r="A81" s="43"/>
      <c r="B81" s="43"/>
      <c r="C81" s="43"/>
      <c r="D81" s="43"/>
      <c r="E81" s="43"/>
      <c r="F81" s="43"/>
      <c r="G81" s="4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x14ac:dyDescent="0.25">
      <c r="A82" s="43"/>
      <c r="B82" s="43"/>
      <c r="C82" s="43"/>
      <c r="D82" s="43"/>
      <c r="E82" s="43"/>
      <c r="F82" s="43"/>
      <c r="G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1:19" x14ac:dyDescent="0.25">
      <c r="A83" s="43"/>
      <c r="B83" s="43"/>
      <c r="C83" s="43"/>
      <c r="D83" s="43"/>
      <c r="E83" s="43"/>
      <c r="F83" s="43"/>
      <c r="G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1:19" x14ac:dyDescent="0.25">
      <c r="A84" s="43"/>
      <c r="B84" s="43"/>
      <c r="C84" s="43"/>
      <c r="D84" s="43"/>
      <c r="E84" s="43"/>
      <c r="F84" s="43"/>
      <c r="G84" s="43"/>
      <c r="J84" s="64"/>
      <c r="K84" s="64"/>
      <c r="L84" s="64"/>
      <c r="M84" s="64"/>
      <c r="N84" s="64"/>
      <c r="O84" s="64"/>
      <c r="P84" s="64"/>
      <c r="Q84" s="64"/>
      <c r="R84" s="64"/>
      <c r="S84" s="64"/>
    </row>
    <row r="85" spans="1:19" x14ac:dyDescent="0.25">
      <c r="A85" s="43"/>
      <c r="B85" s="43"/>
      <c r="C85" s="43"/>
      <c r="D85" s="43"/>
      <c r="E85" s="43"/>
      <c r="F85" s="43"/>
      <c r="G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1:19" x14ac:dyDescent="0.25">
      <c r="A86" s="43"/>
      <c r="B86" s="43"/>
      <c r="C86" s="43"/>
      <c r="D86" s="43"/>
      <c r="E86" s="43"/>
      <c r="F86" s="43"/>
      <c r="G86" s="43"/>
      <c r="J86" s="46"/>
      <c r="K86" s="46"/>
      <c r="L86" s="46"/>
      <c r="M86" s="46"/>
      <c r="N86" s="43"/>
      <c r="O86" s="43"/>
      <c r="P86" s="65"/>
      <c r="Q86" s="65"/>
      <c r="R86" s="65"/>
      <c r="S86" s="65"/>
    </row>
    <row r="87" spans="1:19" x14ac:dyDescent="0.25">
      <c r="A87" s="43"/>
      <c r="B87" s="43"/>
      <c r="C87" s="43"/>
      <c r="D87" s="43"/>
      <c r="E87" s="43"/>
      <c r="F87" s="43"/>
      <c r="G87" s="43"/>
      <c r="J87" s="66"/>
      <c r="K87" s="66"/>
      <c r="L87" s="66"/>
      <c r="M87" s="66"/>
      <c r="N87" s="43"/>
      <c r="O87" s="37"/>
      <c r="P87" s="61"/>
      <c r="Q87" s="43"/>
      <c r="R87" s="43"/>
      <c r="S87" s="43"/>
    </row>
    <row r="88" spans="1:19" x14ac:dyDescent="0.25">
      <c r="A88" s="43"/>
      <c r="B88" s="43"/>
      <c r="C88" s="43"/>
      <c r="D88" s="43"/>
      <c r="E88" s="43"/>
      <c r="F88" s="43"/>
      <c r="G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1:19" x14ac:dyDescent="0.25">
      <c r="A89" s="43"/>
      <c r="B89" s="43"/>
      <c r="C89" s="43"/>
      <c r="D89" s="43"/>
      <c r="E89" s="43"/>
      <c r="F89" s="43"/>
      <c r="G89" s="43"/>
      <c r="J89" s="66"/>
      <c r="K89" s="66"/>
      <c r="L89" s="66"/>
      <c r="M89" s="66"/>
      <c r="N89" s="43"/>
      <c r="O89" s="43"/>
      <c r="P89" s="43"/>
      <c r="Q89" s="43"/>
      <c r="R89" s="43"/>
      <c r="S89" s="43"/>
    </row>
    <row r="90" spans="1:19" x14ac:dyDescent="0.25">
      <c r="A90" s="43"/>
      <c r="B90" s="43"/>
      <c r="C90" s="43"/>
      <c r="D90" s="43"/>
      <c r="E90" s="43"/>
      <c r="F90" s="43"/>
      <c r="G90" s="43"/>
      <c r="J90" s="62"/>
      <c r="K90" s="62"/>
      <c r="L90" s="62"/>
      <c r="M90" s="62"/>
      <c r="N90" s="43"/>
      <c r="O90" s="43"/>
      <c r="P90" s="43"/>
      <c r="Q90" s="43"/>
      <c r="R90" s="43"/>
      <c r="S90" s="43"/>
    </row>
    <row r="91" spans="1:19" x14ac:dyDescent="0.25">
      <c r="A91" s="43"/>
      <c r="B91" s="43"/>
      <c r="C91" s="43"/>
      <c r="D91" s="43"/>
      <c r="E91" s="43"/>
      <c r="F91" s="43"/>
      <c r="G91" s="43"/>
      <c r="J91" s="69"/>
      <c r="K91" s="45"/>
      <c r="L91" s="46"/>
      <c r="M91" s="46"/>
      <c r="N91" s="43"/>
      <c r="O91" s="43"/>
      <c r="P91" s="43"/>
      <c r="Q91" s="43"/>
      <c r="R91" s="43"/>
      <c r="S91" s="43"/>
    </row>
    <row r="92" spans="1:19" x14ac:dyDescent="0.25">
      <c r="A92" s="43"/>
      <c r="B92" s="43"/>
      <c r="C92" s="43"/>
      <c r="D92" s="43"/>
      <c r="E92" s="43"/>
      <c r="F92" s="43"/>
      <c r="G92" s="43"/>
      <c r="J92" s="69"/>
      <c r="K92" s="45"/>
      <c r="L92" s="46"/>
      <c r="M92" s="46"/>
      <c r="N92" s="43"/>
      <c r="O92" s="43"/>
      <c r="P92" s="43"/>
      <c r="Q92" s="43"/>
      <c r="R92" s="43"/>
      <c r="S92" s="43"/>
    </row>
    <row r="93" spans="1:19" x14ac:dyDescent="0.25">
      <c r="A93" s="43"/>
      <c r="B93" s="43"/>
      <c r="C93" s="43"/>
      <c r="D93" s="43"/>
      <c r="E93" s="43"/>
      <c r="F93" s="43"/>
      <c r="G93" s="43"/>
      <c r="J93" s="69"/>
      <c r="K93" s="45"/>
      <c r="L93" s="46"/>
      <c r="M93" s="46"/>
      <c r="N93" s="43"/>
      <c r="O93" s="43"/>
      <c r="P93" s="43"/>
      <c r="Q93" s="43"/>
      <c r="R93" s="43"/>
      <c r="S93" s="43"/>
    </row>
    <row r="94" spans="1:19" x14ac:dyDescent="0.25">
      <c r="A94" s="43"/>
      <c r="B94" s="43"/>
      <c r="C94" s="43"/>
      <c r="D94" s="43"/>
      <c r="E94" s="43"/>
      <c r="F94" s="43"/>
      <c r="G94" s="43"/>
      <c r="J94" s="69"/>
      <c r="K94" s="47"/>
      <c r="L94" s="46"/>
      <c r="M94" s="46"/>
      <c r="N94" s="43"/>
      <c r="O94" s="43"/>
      <c r="P94" s="43"/>
      <c r="Q94" s="43"/>
      <c r="R94" s="43"/>
      <c r="S94" s="43"/>
    </row>
    <row r="95" spans="1:19" x14ac:dyDescent="0.25">
      <c r="A95" s="43"/>
      <c r="B95" s="43"/>
      <c r="C95" s="43"/>
      <c r="D95" s="43"/>
      <c r="E95" s="43"/>
      <c r="F95" s="43"/>
      <c r="G95" s="43"/>
      <c r="J95" s="75"/>
      <c r="K95" s="75"/>
      <c r="L95" s="75"/>
      <c r="M95" s="75"/>
      <c r="N95" s="75"/>
      <c r="O95" s="75"/>
      <c r="P95" s="75"/>
      <c r="Q95" s="75"/>
      <c r="R95" s="75"/>
      <c r="S95" s="75"/>
    </row>
    <row r="96" spans="1:19" x14ac:dyDescent="0.25">
      <c r="A96" s="43"/>
      <c r="B96" s="43"/>
      <c r="C96" s="43"/>
      <c r="D96" s="43"/>
      <c r="E96" s="43"/>
      <c r="F96" s="43"/>
      <c r="G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spans="1:19" x14ac:dyDescent="0.25">
      <c r="A97" s="43"/>
      <c r="B97" s="43"/>
      <c r="C97" s="43"/>
      <c r="D97" s="43"/>
      <c r="E97" s="43"/>
      <c r="F97" s="43"/>
      <c r="G97" s="43"/>
      <c r="J97" s="69"/>
      <c r="K97" s="69"/>
      <c r="L97" s="69"/>
      <c r="M97" s="69"/>
      <c r="N97" s="69"/>
      <c r="O97" s="69"/>
      <c r="P97" s="69"/>
      <c r="Q97" s="69"/>
      <c r="R97" s="69"/>
      <c r="S97" s="69"/>
    </row>
    <row r="98" spans="1:19" x14ac:dyDescent="0.25">
      <c r="A98" s="43"/>
      <c r="B98" s="43"/>
      <c r="C98" s="43"/>
      <c r="D98" s="43"/>
      <c r="E98" s="43"/>
      <c r="F98" s="43"/>
      <c r="G98" s="43"/>
      <c r="J98" s="70"/>
      <c r="K98" s="70"/>
      <c r="L98" s="70"/>
      <c r="M98" s="70"/>
      <c r="N98" s="70"/>
      <c r="O98" s="70"/>
      <c r="P98" s="70"/>
      <c r="Q98" s="70"/>
      <c r="R98" s="70"/>
      <c r="S98" s="70"/>
    </row>
    <row r="99" spans="1:19" x14ac:dyDescent="0.25">
      <c r="A99" s="43"/>
      <c r="B99" s="43"/>
      <c r="C99" s="43"/>
      <c r="D99" s="43"/>
      <c r="E99" s="43"/>
      <c r="F99" s="43"/>
      <c r="G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spans="1:19" x14ac:dyDescent="0.25">
      <c r="A100" s="43"/>
      <c r="B100" s="43"/>
      <c r="C100" s="43"/>
      <c r="D100" s="43"/>
      <c r="E100" s="43"/>
      <c r="F100" s="43"/>
      <c r="G100" s="43"/>
      <c r="J100" s="66"/>
      <c r="K100" s="66"/>
      <c r="L100" s="66"/>
      <c r="M100" s="66"/>
      <c r="N100" s="66"/>
      <c r="O100" s="66"/>
      <c r="P100" s="66"/>
      <c r="Q100" s="66"/>
      <c r="R100" s="66"/>
      <c r="S100" s="76"/>
    </row>
    <row r="101" spans="1:19" x14ac:dyDescent="0.25">
      <c r="A101" s="43"/>
      <c r="B101" s="43"/>
      <c r="C101" s="43"/>
      <c r="D101" s="43"/>
      <c r="E101" s="43"/>
      <c r="F101" s="43"/>
      <c r="G101" s="43"/>
      <c r="J101" s="66"/>
      <c r="K101" s="66"/>
      <c r="L101" s="66"/>
      <c r="M101" s="66"/>
      <c r="N101" s="66"/>
      <c r="O101" s="66"/>
      <c r="P101" s="66"/>
      <c r="Q101" s="66"/>
      <c r="R101" s="66"/>
      <c r="S101" s="76"/>
    </row>
    <row r="102" spans="1:19" x14ac:dyDescent="0.25">
      <c r="A102" s="43"/>
      <c r="B102" s="43"/>
      <c r="C102" s="43"/>
      <c r="D102" s="43"/>
      <c r="E102" s="43"/>
      <c r="F102" s="43"/>
      <c r="G102" s="43"/>
      <c r="J102" s="63"/>
      <c r="K102" s="63"/>
      <c r="L102" s="63"/>
      <c r="M102" s="63"/>
      <c r="N102" s="63"/>
      <c r="O102" s="63"/>
      <c r="P102" s="63"/>
      <c r="Q102" s="63"/>
      <c r="R102" s="56"/>
      <c r="S102" s="57"/>
    </row>
    <row r="103" spans="1:19" x14ac:dyDescent="0.25">
      <c r="A103" s="43"/>
      <c r="B103" s="43"/>
      <c r="C103" s="43"/>
      <c r="D103" s="43"/>
      <c r="E103" s="43"/>
      <c r="F103" s="43"/>
      <c r="G103" s="43"/>
      <c r="J103" s="63"/>
      <c r="K103" s="63"/>
      <c r="L103" s="63"/>
      <c r="M103" s="63"/>
      <c r="N103" s="63"/>
      <c r="O103" s="63"/>
      <c r="P103" s="63"/>
      <c r="Q103" s="63"/>
      <c r="R103" s="56"/>
      <c r="S103" s="57"/>
    </row>
    <row r="104" spans="1:19" x14ac:dyDescent="0.25">
      <c r="A104" s="43"/>
      <c r="B104" s="43"/>
      <c r="C104" s="43"/>
      <c r="D104" s="43"/>
      <c r="E104" s="43"/>
      <c r="F104" s="43"/>
      <c r="G104" s="43"/>
      <c r="J104" s="63"/>
      <c r="K104" s="63"/>
      <c r="L104" s="63"/>
      <c r="M104" s="63"/>
      <c r="N104" s="63"/>
      <c r="O104" s="63"/>
      <c r="P104" s="63"/>
      <c r="Q104" s="63"/>
      <c r="R104" s="62"/>
      <c r="S104" s="73"/>
    </row>
    <row r="105" spans="1:19" x14ac:dyDescent="0.25">
      <c r="A105" s="43"/>
      <c r="B105" s="43"/>
      <c r="C105" s="43"/>
      <c r="D105" s="43"/>
      <c r="E105" s="43"/>
      <c r="F105" s="43"/>
      <c r="G105" s="43"/>
      <c r="J105" s="63"/>
      <c r="K105" s="63"/>
      <c r="L105" s="63"/>
      <c r="M105" s="63"/>
      <c r="N105" s="63"/>
      <c r="O105" s="63"/>
      <c r="P105" s="63"/>
      <c r="Q105" s="63"/>
      <c r="R105" s="56"/>
      <c r="S105" s="57"/>
    </row>
    <row r="106" spans="1:19" x14ac:dyDescent="0.25">
      <c r="A106" s="43"/>
      <c r="B106" s="43"/>
      <c r="C106" s="43"/>
      <c r="D106" s="43"/>
      <c r="E106" s="43"/>
      <c r="F106" s="43"/>
      <c r="G106" s="43"/>
      <c r="J106" s="63"/>
      <c r="K106" s="63"/>
      <c r="L106" s="63"/>
      <c r="M106" s="63"/>
      <c r="N106" s="63"/>
      <c r="O106" s="63"/>
      <c r="P106" s="63"/>
      <c r="Q106" s="63"/>
      <c r="R106" s="62"/>
      <c r="S106" s="73"/>
    </row>
    <row r="107" spans="1:19" x14ac:dyDescent="0.25">
      <c r="A107" s="43"/>
      <c r="B107" s="43"/>
      <c r="C107" s="43"/>
      <c r="D107" s="43"/>
      <c r="E107" s="43"/>
      <c r="F107" s="43"/>
      <c r="G107" s="43"/>
      <c r="J107" s="63"/>
      <c r="K107" s="63"/>
      <c r="L107" s="63"/>
      <c r="M107" s="63"/>
      <c r="N107" s="63"/>
      <c r="O107" s="63"/>
      <c r="P107" s="63"/>
      <c r="Q107" s="63"/>
      <c r="R107" s="56"/>
      <c r="S107" s="57"/>
    </row>
    <row r="108" spans="1:19" x14ac:dyDescent="0.25">
      <c r="A108" s="43"/>
      <c r="B108" s="43"/>
      <c r="C108" s="43"/>
      <c r="D108" s="43"/>
      <c r="E108" s="43"/>
      <c r="F108" s="43"/>
      <c r="G108" s="43"/>
      <c r="J108" s="63"/>
      <c r="K108" s="63"/>
      <c r="L108" s="63"/>
      <c r="M108" s="63"/>
      <c r="N108" s="63"/>
      <c r="O108" s="63"/>
      <c r="P108" s="63"/>
      <c r="Q108" s="63"/>
      <c r="R108" s="56"/>
      <c r="S108" s="53"/>
    </row>
    <row r="109" spans="1:19" x14ac:dyDescent="0.25">
      <c r="A109" s="43"/>
      <c r="B109" s="43"/>
      <c r="C109" s="43"/>
      <c r="D109" s="43"/>
      <c r="E109" s="43"/>
      <c r="F109" s="43"/>
      <c r="G109" s="43"/>
      <c r="J109" s="63"/>
      <c r="K109" s="63"/>
      <c r="L109" s="63"/>
      <c r="M109" s="63"/>
      <c r="N109" s="63"/>
      <c r="O109" s="63"/>
      <c r="P109" s="63"/>
      <c r="Q109" s="63"/>
      <c r="R109" s="56"/>
      <c r="S109" s="53"/>
    </row>
    <row r="110" spans="1:19" x14ac:dyDescent="0.25">
      <c r="A110" s="43"/>
      <c r="B110" s="43"/>
      <c r="C110" s="43"/>
      <c r="D110" s="43"/>
      <c r="E110" s="43"/>
      <c r="F110" s="43"/>
      <c r="G110" s="43"/>
      <c r="J110" s="63"/>
      <c r="K110" s="63"/>
      <c r="L110" s="63"/>
      <c r="M110" s="63"/>
      <c r="N110" s="63"/>
      <c r="O110" s="63"/>
      <c r="P110" s="63"/>
      <c r="Q110" s="63"/>
      <c r="R110" s="63"/>
      <c r="S110" s="72"/>
    </row>
    <row r="111" spans="1:19" x14ac:dyDescent="0.25">
      <c r="A111" s="43"/>
      <c r="B111" s="43"/>
      <c r="C111" s="43"/>
      <c r="D111" s="43"/>
      <c r="E111" s="43"/>
      <c r="F111" s="43"/>
      <c r="G111" s="43"/>
      <c r="J111" s="63"/>
      <c r="K111" s="63"/>
      <c r="L111" s="63"/>
      <c r="M111" s="63"/>
      <c r="N111" s="63"/>
      <c r="O111" s="63"/>
      <c r="P111" s="63"/>
      <c r="Q111" s="63"/>
      <c r="R111" s="54"/>
      <c r="S111" s="58"/>
    </row>
    <row r="112" spans="1:19" x14ac:dyDescent="0.25">
      <c r="A112" s="43"/>
      <c r="B112" s="43"/>
      <c r="C112" s="43"/>
      <c r="D112" s="43"/>
      <c r="E112" s="43"/>
      <c r="F112" s="43"/>
      <c r="G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 spans="1:19" x14ac:dyDescent="0.25">
      <c r="A113" s="43"/>
      <c r="B113" s="43"/>
      <c r="C113" s="43"/>
      <c r="D113" s="43"/>
      <c r="E113" s="43"/>
      <c r="F113" s="43"/>
      <c r="G113" s="43"/>
      <c r="J113" s="52"/>
      <c r="K113" s="74"/>
      <c r="L113" s="74"/>
      <c r="M113" s="74"/>
      <c r="N113" s="74"/>
      <c r="O113" s="74"/>
      <c r="P113" s="74"/>
      <c r="Q113" s="74"/>
      <c r="R113" s="74"/>
      <c r="S113" s="74"/>
    </row>
    <row r="114" spans="1:19" x14ac:dyDescent="0.25">
      <c r="A114" s="43"/>
      <c r="B114" s="43"/>
      <c r="C114" s="43"/>
      <c r="D114" s="43"/>
      <c r="E114" s="43"/>
      <c r="F114" s="43"/>
      <c r="G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 spans="1:19" x14ac:dyDescent="0.25">
      <c r="A115" s="43"/>
      <c r="B115" s="43"/>
      <c r="C115" s="43"/>
      <c r="D115" s="43"/>
      <c r="E115" s="43"/>
      <c r="F115" s="43"/>
      <c r="G115" s="43"/>
      <c r="J115" s="62"/>
      <c r="K115" s="62"/>
      <c r="L115" s="62"/>
      <c r="M115" s="62"/>
      <c r="N115" s="62"/>
      <c r="O115" s="62"/>
      <c r="P115" s="62"/>
      <c r="Q115" s="62"/>
      <c r="R115" s="62"/>
      <c r="S115" s="62"/>
    </row>
    <row r="116" spans="1:19" x14ac:dyDescent="0.25">
      <c r="A116" s="43"/>
      <c r="B116" s="43"/>
      <c r="C116" s="43"/>
      <c r="D116" s="43"/>
      <c r="E116" s="43"/>
      <c r="F116" s="43"/>
      <c r="G116" s="43"/>
      <c r="J116" s="39"/>
      <c r="K116" s="39"/>
      <c r="L116" s="39"/>
      <c r="M116" s="67"/>
      <c r="N116" s="68"/>
      <c r="O116" s="68"/>
      <c r="P116" s="68"/>
      <c r="Q116" s="67"/>
      <c r="R116" s="39"/>
      <c r="S116" s="39"/>
    </row>
    <row r="117" spans="1:19" x14ac:dyDescent="0.25">
      <c r="A117" s="43"/>
      <c r="B117" s="43"/>
      <c r="C117" s="43"/>
      <c r="D117" s="43"/>
      <c r="E117" s="43"/>
      <c r="F117" s="43"/>
      <c r="G117" s="43"/>
      <c r="J117" s="45"/>
      <c r="K117" s="45"/>
      <c r="L117" s="45"/>
      <c r="M117" s="67"/>
      <c r="N117" s="71"/>
      <c r="O117" s="71"/>
      <c r="P117" s="71"/>
      <c r="Q117" s="67"/>
      <c r="R117" s="45"/>
      <c r="S117" s="45"/>
    </row>
    <row r="118" spans="1:19" x14ac:dyDescent="0.25">
      <c r="A118" s="43"/>
      <c r="B118" s="43"/>
      <c r="C118" s="43"/>
      <c r="D118" s="43"/>
      <c r="E118" s="43"/>
      <c r="F118" s="43"/>
      <c r="G118" s="43"/>
      <c r="J118" s="45"/>
      <c r="K118" s="45"/>
      <c r="L118" s="45"/>
      <c r="M118" s="67"/>
      <c r="N118" s="59"/>
      <c r="O118" s="59"/>
      <c r="P118" s="59"/>
      <c r="Q118" s="60"/>
      <c r="R118" s="39"/>
      <c r="S118" s="39"/>
    </row>
    <row r="119" spans="1:19" x14ac:dyDescent="0.25">
      <c r="A119" s="43"/>
      <c r="B119" s="43"/>
      <c r="C119" s="43"/>
      <c r="D119" s="43"/>
      <c r="E119" s="43"/>
      <c r="F119" s="43"/>
      <c r="G119" s="4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x14ac:dyDescent="0.25">
      <c r="A120" s="43"/>
      <c r="B120" s="43"/>
      <c r="C120" s="43"/>
      <c r="D120" s="43"/>
      <c r="E120" s="43"/>
      <c r="F120" s="43"/>
      <c r="G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spans="1:19" x14ac:dyDescent="0.25">
      <c r="A121" s="43"/>
      <c r="B121" s="43"/>
      <c r="C121" s="43"/>
      <c r="D121" s="43"/>
      <c r="E121" s="43"/>
      <c r="F121" s="43"/>
      <c r="G121" s="4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x14ac:dyDescent="0.25">
      <c r="A122" s="43"/>
      <c r="B122" s="43"/>
      <c r="C122" s="43"/>
      <c r="D122" s="43"/>
      <c r="E122" s="43"/>
      <c r="F122" s="43"/>
      <c r="G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 spans="1:19" x14ac:dyDescent="0.25">
      <c r="A123" s="43"/>
      <c r="B123" s="43"/>
      <c r="C123" s="43"/>
      <c r="D123" s="43"/>
      <c r="E123" s="43"/>
      <c r="F123" s="43"/>
      <c r="G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 spans="1:19" x14ac:dyDescent="0.25">
      <c r="A124" s="43"/>
      <c r="B124" s="43"/>
      <c r="C124" s="43"/>
      <c r="D124" s="43"/>
      <c r="E124" s="43"/>
      <c r="F124" s="43"/>
      <c r="G124" s="43"/>
      <c r="J124" s="64"/>
      <c r="K124" s="64"/>
      <c r="L124" s="64"/>
      <c r="M124" s="64"/>
      <c r="N124" s="64"/>
      <c r="O124" s="64"/>
      <c r="P124" s="64"/>
      <c r="Q124" s="64"/>
      <c r="R124" s="64"/>
      <c r="S124" s="64"/>
    </row>
    <row r="125" spans="1:19" x14ac:dyDescent="0.25">
      <c r="A125" s="43"/>
      <c r="B125" s="43"/>
      <c r="C125" s="43"/>
      <c r="D125" s="43"/>
      <c r="E125" s="43"/>
      <c r="F125" s="43"/>
      <c r="G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 spans="1:19" x14ac:dyDescent="0.25">
      <c r="A126" s="43"/>
      <c r="B126" s="43"/>
      <c r="C126" s="43"/>
      <c r="D126" s="43"/>
      <c r="E126" s="43"/>
      <c r="F126" s="43"/>
      <c r="G126" s="43"/>
      <c r="J126" s="46"/>
      <c r="K126" s="46"/>
      <c r="L126" s="46"/>
      <c r="M126" s="46"/>
      <c r="N126" s="43"/>
      <c r="O126" s="43"/>
      <c r="P126" s="65"/>
      <c r="Q126" s="65"/>
      <c r="R126" s="65"/>
      <c r="S126" s="65"/>
    </row>
    <row r="127" spans="1:19" x14ac:dyDescent="0.25">
      <c r="A127" s="43"/>
      <c r="B127" s="43"/>
      <c r="C127" s="43"/>
      <c r="D127" s="43"/>
      <c r="E127" s="43"/>
      <c r="F127" s="43"/>
      <c r="G127" s="43"/>
      <c r="J127" s="66"/>
      <c r="K127" s="66"/>
      <c r="L127" s="66"/>
      <c r="M127" s="66"/>
      <c r="N127" s="43"/>
      <c r="O127" s="37"/>
      <c r="P127" s="61"/>
      <c r="Q127" s="43"/>
      <c r="R127" s="43"/>
      <c r="S127" s="43"/>
    </row>
    <row r="128" spans="1:19" x14ac:dyDescent="0.25">
      <c r="A128" s="43"/>
      <c r="B128" s="43"/>
      <c r="C128" s="43"/>
      <c r="D128" s="43"/>
      <c r="E128" s="43"/>
      <c r="F128" s="43"/>
      <c r="G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spans="1:19" x14ac:dyDescent="0.25">
      <c r="A129" s="43"/>
      <c r="B129" s="43"/>
      <c r="C129" s="43"/>
      <c r="D129" s="43"/>
      <c r="E129" s="43"/>
      <c r="F129" s="43"/>
      <c r="G129" s="43"/>
      <c r="J129" s="66"/>
      <c r="K129" s="66"/>
      <c r="L129" s="66"/>
      <c r="M129" s="66"/>
      <c r="N129" s="43"/>
      <c r="O129" s="43"/>
      <c r="P129" s="43"/>
      <c r="Q129" s="43"/>
      <c r="R129" s="43"/>
      <c r="S129" s="43"/>
    </row>
    <row r="130" spans="1:19" x14ac:dyDescent="0.25">
      <c r="A130" s="43"/>
      <c r="B130" s="43"/>
      <c r="C130" s="43"/>
      <c r="D130" s="43"/>
      <c r="E130" s="43"/>
      <c r="F130" s="43"/>
      <c r="G130" s="43"/>
      <c r="J130" s="62"/>
      <c r="K130" s="62"/>
      <c r="L130" s="62"/>
      <c r="M130" s="62"/>
      <c r="N130" s="43"/>
    </row>
    <row r="131" spans="1:19" x14ac:dyDescent="0.25">
      <c r="A131" s="43"/>
      <c r="B131" s="43"/>
      <c r="C131" s="43"/>
      <c r="D131" s="43"/>
      <c r="E131" s="43"/>
      <c r="F131" s="43"/>
      <c r="G131" s="43"/>
      <c r="J131" s="55"/>
      <c r="K131" s="45"/>
      <c r="L131" s="46"/>
      <c r="M131" s="46"/>
      <c r="N131" s="43"/>
    </row>
    <row r="132" spans="1:19" x14ac:dyDescent="0.25">
      <c r="A132" s="43"/>
      <c r="B132" s="43"/>
      <c r="C132" s="43"/>
      <c r="D132" s="43"/>
      <c r="E132" s="43"/>
      <c r="F132" s="43"/>
      <c r="G132" s="43"/>
      <c r="J132" s="55"/>
      <c r="K132" s="45"/>
      <c r="L132" s="46"/>
      <c r="M132" s="46"/>
      <c r="N132" s="43"/>
    </row>
    <row r="133" spans="1:19" x14ac:dyDescent="0.25">
      <c r="A133" s="43"/>
      <c r="B133" s="43"/>
      <c r="C133" s="43"/>
      <c r="D133" s="43"/>
      <c r="E133" s="43"/>
      <c r="F133" s="43"/>
      <c r="G133" s="43"/>
      <c r="J133" s="55"/>
      <c r="K133" s="45"/>
      <c r="L133" s="46"/>
      <c r="M133" s="46"/>
      <c r="N133" s="43"/>
    </row>
    <row r="134" spans="1:19" x14ac:dyDescent="0.25">
      <c r="A134" s="43"/>
      <c r="B134" s="43"/>
      <c r="C134" s="43"/>
      <c r="D134" s="43"/>
      <c r="E134" s="43"/>
      <c r="F134" s="43"/>
      <c r="G134" s="43"/>
    </row>
    <row r="135" spans="1:19" x14ac:dyDescent="0.25">
      <c r="A135" s="43"/>
      <c r="B135" s="43"/>
      <c r="C135" s="43"/>
      <c r="D135" s="43"/>
      <c r="E135" s="43"/>
      <c r="F135" s="43"/>
      <c r="G135" s="43"/>
    </row>
    <row r="136" spans="1:19" x14ac:dyDescent="0.25">
      <c r="A136" s="43"/>
      <c r="B136" s="43"/>
      <c r="C136" s="43"/>
      <c r="D136" s="43"/>
      <c r="E136" s="43"/>
      <c r="F136" s="43"/>
      <c r="G136" s="43"/>
    </row>
    <row r="137" spans="1:19" x14ac:dyDescent="0.25">
      <c r="A137" s="43"/>
      <c r="B137" s="43"/>
      <c r="C137" s="43"/>
      <c r="D137" s="43"/>
      <c r="E137" s="43"/>
      <c r="F137" s="43"/>
      <c r="G137" s="43"/>
    </row>
    <row r="138" spans="1:19" x14ac:dyDescent="0.25">
      <c r="A138" s="43"/>
      <c r="B138" s="43"/>
      <c r="C138" s="43"/>
      <c r="D138" s="43"/>
      <c r="E138" s="43"/>
      <c r="F138" s="43"/>
      <c r="G138" s="43"/>
    </row>
    <row r="139" spans="1:19" x14ac:dyDescent="0.25">
      <c r="A139" s="43" t="s">
        <v>59</v>
      </c>
      <c r="B139" s="43"/>
      <c r="C139" s="43"/>
      <c r="D139" s="43"/>
      <c r="E139" s="43"/>
      <c r="F139" s="43"/>
      <c r="G139" s="43"/>
    </row>
    <row r="140" spans="1:19" x14ac:dyDescent="0.25">
      <c r="A140" s="43" t="s">
        <v>32</v>
      </c>
      <c r="B140" s="43"/>
      <c r="C140" s="43"/>
      <c r="D140" s="43"/>
      <c r="E140" s="43"/>
      <c r="F140" s="43"/>
      <c r="G140" s="43"/>
    </row>
    <row r="141" spans="1:19" x14ac:dyDescent="0.25">
      <c r="A141" s="43" t="s">
        <v>45</v>
      </c>
      <c r="B141" s="43"/>
      <c r="C141" s="43"/>
      <c r="D141" s="43"/>
      <c r="E141" s="43"/>
      <c r="F141" s="43"/>
      <c r="G141" s="43"/>
    </row>
    <row r="142" spans="1:19" x14ac:dyDescent="0.25">
      <c r="A142" s="43" t="s">
        <v>53</v>
      </c>
      <c r="B142" s="43"/>
      <c r="C142" s="43"/>
      <c r="D142" s="43"/>
      <c r="E142" s="43"/>
      <c r="F142" s="43"/>
      <c r="G142" s="43"/>
    </row>
    <row r="143" spans="1:19" x14ac:dyDescent="0.25">
      <c r="A143" s="43" t="s">
        <v>68</v>
      </c>
      <c r="B143" s="43"/>
      <c r="C143" s="43"/>
      <c r="D143" s="43"/>
      <c r="E143" s="43"/>
      <c r="F143" s="43"/>
      <c r="G143" s="43"/>
    </row>
    <row r="144" spans="1:19" x14ac:dyDescent="0.25">
      <c r="A144" s="43" t="s">
        <v>81</v>
      </c>
      <c r="B144" s="43"/>
      <c r="C144" s="43"/>
      <c r="D144" s="43"/>
      <c r="E144" s="43"/>
      <c r="F144" s="43"/>
      <c r="G144" s="43"/>
    </row>
    <row r="145" spans="1:7" x14ac:dyDescent="0.25">
      <c r="A145" s="43" t="s">
        <v>96</v>
      </c>
      <c r="B145" s="43"/>
      <c r="C145" s="43"/>
      <c r="D145" s="43"/>
      <c r="E145" s="43"/>
      <c r="F145" s="43"/>
      <c r="G145" s="43"/>
    </row>
    <row r="146" spans="1:7" x14ac:dyDescent="0.25">
      <c r="A146" s="43" t="s">
        <v>104</v>
      </c>
    </row>
    <row r="147" spans="1:7" x14ac:dyDescent="0.25">
      <c r="A147" s="43" t="s">
        <v>114</v>
      </c>
    </row>
  </sheetData>
  <mergeCells count="44">
    <mergeCell ref="J2:S2"/>
    <mergeCell ref="J33:J34"/>
    <mergeCell ref="K33:S34"/>
    <mergeCell ref="R11:S11"/>
    <mergeCell ref="K3:S3"/>
    <mergeCell ref="K4:S4"/>
    <mergeCell ref="J9:S9"/>
    <mergeCell ref="J5:S5"/>
    <mergeCell ref="J6:S6"/>
    <mergeCell ref="J8:S8"/>
    <mergeCell ref="J12:Q12"/>
    <mergeCell ref="R12:S12"/>
    <mergeCell ref="J11:Q11"/>
    <mergeCell ref="S20:S21"/>
    <mergeCell ref="R20:R21"/>
    <mergeCell ref="U25:W25"/>
    <mergeCell ref="J29:Q29"/>
    <mergeCell ref="J14:S14"/>
    <mergeCell ref="J26:Q26"/>
    <mergeCell ref="J27:Q27"/>
    <mergeCell ref="J28:Q28"/>
    <mergeCell ref="J20:Q21"/>
    <mergeCell ref="U30:W30"/>
    <mergeCell ref="U26:W26"/>
    <mergeCell ref="U27:W27"/>
    <mergeCell ref="U28:W28"/>
    <mergeCell ref="U29:W29"/>
    <mergeCell ref="Z20:Z21"/>
    <mergeCell ref="U20:W21"/>
    <mergeCell ref="U24:W24"/>
    <mergeCell ref="U22:W22"/>
    <mergeCell ref="U23:W23"/>
    <mergeCell ref="X20:X21"/>
    <mergeCell ref="Y20:Y21"/>
    <mergeCell ref="J41:S41"/>
    <mergeCell ref="J44:S44"/>
    <mergeCell ref="J24:Q24"/>
    <mergeCell ref="J22:Q22"/>
    <mergeCell ref="J23:Q23"/>
    <mergeCell ref="J25:Q25"/>
    <mergeCell ref="J39:S39"/>
    <mergeCell ref="J31:Q31"/>
    <mergeCell ref="J30:Q30"/>
    <mergeCell ref="J35:S35"/>
  </mergeCells>
  <conditionalFormatting sqref="J31:S31">
    <cfRule type="expression" dxfId="2" priority="5">
      <formula>$J$9="NÃO DESONERADO"</formula>
    </cfRule>
  </conditionalFormatting>
  <conditionalFormatting sqref="U30:W30">
    <cfRule type="cellIs" dxfId="1" priority="1" operator="equal">
      <formula>"OK!"</formula>
    </cfRule>
    <cfRule type="cellIs" dxfId="0" priority="2" operator="equal">
      <formula>"FORA DO INTERVALO!"</formula>
    </cfRule>
  </conditionalFormatting>
  <dataValidations count="2">
    <dataValidation type="list" allowBlank="1" showInputMessage="1" showErrorMessage="1" sqref="J6:S6" xr:uid="{FCA55AA7-7319-4663-99A8-A390C193714C}">
      <formula1>$A$139:$A$147</formula1>
    </dataValidation>
    <dataValidation type="list" allowBlank="1" showInputMessage="1" showErrorMessage="1" sqref="J9:S9" xr:uid="{C17BDBB6-E007-4384-A023-ACAE18261C3C}">
      <formula1>"(SELECIONAR),NÃO SE APLICA,DESONERADO,NÃO DESONERADO"</formula1>
    </dataValidation>
  </dataValidations>
  <pageMargins left="0.67" right="0.511811024" top="0.78740157499999996" bottom="0.78740157499999996" header="0.31496062000000002" footer="0.31496062000000002"/>
  <pageSetup paperSize="9" scale="88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11</vt:i4>
      </vt:variant>
    </vt:vector>
  </HeadingPairs>
  <TitlesOfParts>
    <vt:vector size="15" baseType="lpstr">
      <vt:lpstr>Orçamento</vt:lpstr>
      <vt:lpstr>Composições</vt:lpstr>
      <vt:lpstr>Cronograma</vt:lpstr>
      <vt:lpstr>BDI</vt:lpstr>
      <vt:lpstr>BDI!Area_de_impressao</vt:lpstr>
      <vt:lpstr>Composições!Area_de_impressao</vt:lpstr>
      <vt:lpstr>Orçamento!Area_de_impressao</vt:lpstr>
      <vt:lpstr>BDI!Area_de_impressao_BDI</vt:lpstr>
      <vt:lpstr>Composições!Area_de_impressao_Composicoes</vt:lpstr>
      <vt:lpstr>Cronograma!Area_de_impressao_CronoFF</vt:lpstr>
      <vt:lpstr>Orçamento!Area_de_impressao_Medicao</vt:lpstr>
      <vt:lpstr>Orçamento!Area_de_impressao_Orcamento</vt:lpstr>
      <vt:lpstr>BDI.Opcao</vt:lpstr>
      <vt:lpstr>Orçamento!Print_Titles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Ademilson Ramos</dc:creator>
  <cp:lastModifiedBy>Ademilson Ramos</cp:lastModifiedBy>
  <cp:lastPrinted>2024-06-14T12:29:44Z</cp:lastPrinted>
  <dcterms:created xsi:type="dcterms:W3CDTF">2022-02-23T12:24:33Z</dcterms:created>
  <dcterms:modified xsi:type="dcterms:W3CDTF">2025-02-25T18:16:25Z</dcterms:modified>
</cp:coreProperties>
</file>