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EstaPastaDeTrabalho" defaultThemeVersion="166925"/>
  <mc:AlternateContent xmlns:mc="http://schemas.openxmlformats.org/markup-compatibility/2006">
    <mc:Choice Requires="x15">
      <x15ac:absPath xmlns:x15ac="http://schemas.microsoft.com/office/spreadsheetml/2010/11/ac" url="G:\Meu Drive\Exercício 2024-DESKTOP-IQTKIOQ\Licitações Modalidades\Concorrecia Eletronica\Reforma Antiga Fisio\"/>
    </mc:Choice>
  </mc:AlternateContent>
  <xr:revisionPtr revIDLastSave="0" documentId="8_{73DC000C-3B25-4FC8-8CCA-68BA3E6B26CD}" xr6:coauthVersionLast="47" xr6:coauthVersionMax="47" xr10:uidLastSave="{00000000-0000-0000-0000-000000000000}"/>
  <bookViews>
    <workbookView xWindow="-120" yWindow="-120" windowWidth="20730" windowHeight="11160" xr2:uid="{2375C1EC-DCCC-45CD-BA75-622C6897B2E2}"/>
  </bookViews>
  <sheets>
    <sheet name="Proposta Comercial" sheetId="1" r:id="rId1"/>
    <sheet name="Proposta Cronograma" sheetId="2" r:id="rId2"/>
  </sheets>
  <externalReferences>
    <externalReference r:id="rId3"/>
  </externalReferences>
  <definedNames>
    <definedName name="ACOMPANHAMENTO" hidden="1">IF(VALUE([1]MENU!$O$4)=2,"BM","PLE")</definedName>
    <definedName name="_xlnm.Print_Area" localSheetId="1">'Proposta Cronograma'!$B$4:$T$54</definedName>
    <definedName name="AUTOEVENTO" hidden="1">[1]CÁLCULO!$A$12</definedName>
    <definedName name="BDI.Opcao" hidden="1">[1]DADOS!$F$18</definedName>
    <definedName name="CÁLCULO.TotalAdmLocal" hidden="1">IF(AUTOEVENTO="manual",SUMIF([1]CÁLCULO!$M$15:$M$37,1,[1]ORÇAMENTO!$X$15:$X$37),0)</definedName>
    <definedName name="CRONO.MaxParc" hidden="1">[1]CRONO!$G1048576+[1]CRONO!A1</definedName>
    <definedName name="CRONO.NivelExibicao" hidden="1">[1]CRONO!$G$10</definedName>
    <definedName name="DESONERACAO" hidden="1">IF(OR(Import.Desoneracao="DESONERADO",Import.Desoneracao="SIM"),"SIM","NÃO")</definedName>
    <definedName name="Excel_BuiltIn_Database" hidden="1">TEXT(Import.DataBase,"mm-aaaa")</definedName>
    <definedName name="Import.Apelido" hidden="1">[1]DADOS!$F$16</definedName>
    <definedName name="Import.CR" hidden="1">[1]DADOS!$F$7</definedName>
    <definedName name="Import.CTEF" hidden="1">[1]DADOS!$F$37</definedName>
    <definedName name="Import.DataBase" hidden="1">OFFSET([1]DADOS!$G$19,0,-1)</definedName>
    <definedName name="Import.DescLote" hidden="1">[1]DADOS!$F$17</definedName>
    <definedName name="Import.Desoneracao" hidden="1">OFFSET([1]DADOS!$G$18,0,-1)</definedName>
    <definedName name="Import.empresa" hidden="1">[1]DADOS!$F$38</definedName>
    <definedName name="Import.Município" hidden="1">[1]DADOS!$F$6</definedName>
    <definedName name="Import.Proponente" hidden="1">[1]DADOS!$F$5</definedName>
    <definedName name="import.recurso" hidden="1">[1]DADOS!$F$4</definedName>
    <definedName name="Import.RegimeExecução" hidden="1">OFFSET([1]DADOS!$G$40,0,-1)</definedName>
    <definedName name="Import.RespOrçamento" hidden="1">[1]DADOS!$F$22:$F$24</definedName>
    <definedName name="Import.TipoArredondamento" hidden="1">[1]DADOS!$F$31</definedName>
    <definedName name="Import.TransfereGOV" hidden="1">[1]DADOS!$F$8</definedName>
    <definedName name="ORÇAMENTO.BancoRef" hidden="1">'Proposta Comercial'!#REF!</definedName>
    <definedName name="ORÇAMENTO.CodBarra" hidden="1">IF(ORÇAMENTO.Fonte="Sinapi",SUBSTITUTE(SUBSTITUTE(ORÇAMENTO.Codigo,"/00","/"),"/0","/"),ORÇAMENTO.Codigo)</definedName>
    <definedName name="ORÇAMENTO.Codigo" hidden="1">'Proposta Comercial'!$D1</definedName>
    <definedName name="ORÇAMENTO.CustoUnitario" hidden="1">ROUND('Proposta Comercial'!$H1,15-13*'Proposta Comercial'!#REF!)</definedName>
    <definedName name="ORÇAMENTO.Descricao" hidden="1">'Proposta Comercial'!$E1</definedName>
    <definedName name="ORÇAMENTO.Fonte" hidden="1">'Proposta Comercial'!$C1</definedName>
    <definedName name="ORÇAMENTO.Nivel" hidden="1">'Proposta Comercial'!#REF!</definedName>
    <definedName name="ORÇAMENTO.OpcaoBDI" hidden="1">'Proposta Comercial'!$I1</definedName>
    <definedName name="ORÇAMENTO.PrecoUnitarioLicitado" hidden="1">'Proposta Comercial'!#REF!</definedName>
    <definedName name="ORÇAMENTO.Unidade" hidden="1">'Proposta Comercial'!$F1</definedName>
    <definedName name="REFERENCIA.Descricao" hidden="1">IF(ISNUMBER('Proposta Comercial'!#REF!),OFFSET(INDIRECT(ORÇAMENTO.BancoRef),'Proposta Comercial'!#REF!-1,3,1),'Proposta Comercial'!#REF!)</definedName>
    <definedName name="REFERENCIA.Desonerado" hidden="1">IF(ISNUMBER('Proposta Comercial'!#REF!),VALUE(OFFSET(INDIRECT(ORÇAMENTO.BancoRef),'Proposta Comercial'!#REF!-1,5,1)),0)</definedName>
    <definedName name="REFERENCIA.NaoDesonerado" hidden="1">IF(ISNUMBER('Proposta Comercial'!#REF!),VALUE(OFFSET(INDIRECT(ORÇAMENTO.BancoRef),'Proposta Comercial'!#REF!-1,6,1)),0)</definedName>
    <definedName name="REFERENCIA.Unidade" hidden="1">IF(ISNUMBER('Proposta Comercial'!#REF!),OFFSET(INDIRECT(ORÇAMENTO.BancoRef),'Proposta Comercial'!#REF!-1,4,1),"-")</definedName>
    <definedName name="SomaAgrup" hidden="1">SUMIF(OFFSET('Proposta Comercial'!#REF!,1,0,'Proposta Comercial'!#REF!),"S",OFFSET('Proposta Comercial'!A1,1,0,'Proposta Comercial'!#REF!))</definedName>
    <definedName name="TIPOORCAMENTO" hidden="1">IF(VALUE([1]MENU!$O$3)=2,"Licitado","Proposto")</definedName>
    <definedName name="VTOTAL1" hidden="1">ROUND('Proposta Comercial'!$G1*'Proposta Comercial'!$J1,15-13*'Proposta Comercial'!#REF!)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2" l="1"/>
  <c r="T43" i="2"/>
  <c r="T39" i="2"/>
  <c r="T35" i="2"/>
  <c r="T33" i="2"/>
  <c r="T29" i="2"/>
  <c r="T27" i="2"/>
  <c r="T23" i="2"/>
  <c r="T21" i="2"/>
  <c r="T19" i="2"/>
  <c r="T15" i="2"/>
  <c r="C42" i="2"/>
  <c r="C40" i="2"/>
  <c r="C38" i="2"/>
  <c r="C36" i="2"/>
  <c r="C34" i="2"/>
  <c r="C32" i="2"/>
  <c r="C30" i="2"/>
  <c r="C28" i="2"/>
  <c r="C26" i="2"/>
  <c r="C24" i="2"/>
  <c r="C22" i="2"/>
  <c r="C20" i="2"/>
  <c r="C18" i="2"/>
  <c r="C16" i="2"/>
  <c r="C14" i="2"/>
  <c r="C12" i="2"/>
  <c r="B15" i="1"/>
  <c r="J58" i="1"/>
  <c r="K58" i="1" s="1"/>
  <c r="J57" i="1"/>
  <c r="K57" i="1" s="1"/>
  <c r="J59" i="1"/>
  <c r="K59" i="1" s="1"/>
  <c r="J56" i="1"/>
  <c r="K56" i="1" s="1"/>
  <c r="J55" i="1"/>
  <c r="K55" i="1" s="1"/>
  <c r="J52" i="1"/>
  <c r="K52" i="1" s="1"/>
  <c r="K51" i="1" s="1"/>
  <c r="F34" i="2" s="1"/>
  <c r="J49" i="1"/>
  <c r="K49" i="1" s="1"/>
  <c r="J50" i="1"/>
  <c r="K50" i="1" s="1"/>
  <c r="J45" i="1"/>
  <c r="K45" i="1" s="1"/>
  <c r="J44" i="1"/>
  <c r="K44" i="1" s="1"/>
  <c r="J43" i="1"/>
  <c r="K43" i="1" s="1"/>
  <c r="J41" i="1"/>
  <c r="K41" i="1" s="1"/>
  <c r="J40" i="1"/>
  <c r="K40" i="1" s="1"/>
  <c r="J39" i="1"/>
  <c r="K39" i="1" s="1"/>
  <c r="J33" i="1"/>
  <c r="K33" i="1" s="1"/>
  <c r="J32" i="1"/>
  <c r="K32" i="1" s="1"/>
  <c r="J31" i="1"/>
  <c r="K31" i="1" s="1"/>
  <c r="J30" i="1"/>
  <c r="K30" i="1" s="1"/>
  <c r="J26" i="1"/>
  <c r="K26" i="1" s="1"/>
  <c r="J25" i="1"/>
  <c r="K25" i="1" s="1"/>
  <c r="J34" i="2" l="1"/>
  <c r="R34" i="2"/>
  <c r="H34" i="2"/>
  <c r="K34" i="2"/>
  <c r="S34" i="2"/>
  <c r="L34" i="2"/>
  <c r="P34" i="2"/>
  <c r="Q34" i="2"/>
  <c r="T34" i="2" s="1"/>
  <c r="M34" i="2"/>
  <c r="I34" i="2"/>
  <c r="N34" i="2"/>
  <c r="O34" i="2"/>
  <c r="K54" i="1"/>
  <c r="K42" i="1"/>
  <c r="F28" i="2" s="1"/>
  <c r="K29" i="1"/>
  <c r="F22" i="2" s="1"/>
  <c r="M22" i="2" l="1"/>
  <c r="S22" i="2"/>
  <c r="N22" i="2"/>
  <c r="O22" i="2"/>
  <c r="L22" i="2"/>
  <c r="P22" i="2"/>
  <c r="K22" i="2"/>
  <c r="I22" i="2"/>
  <c r="Q22" i="2"/>
  <c r="H22" i="2"/>
  <c r="J22" i="2"/>
  <c r="R22" i="2"/>
  <c r="O28" i="2"/>
  <c r="P28" i="2"/>
  <c r="I28" i="2"/>
  <c r="Q28" i="2"/>
  <c r="H28" i="2"/>
  <c r="N28" i="2"/>
  <c r="J28" i="2"/>
  <c r="R28" i="2"/>
  <c r="K28" i="2"/>
  <c r="S28" i="2"/>
  <c r="L28" i="2"/>
  <c r="M28" i="2"/>
  <c r="K53" i="1"/>
  <c r="F36" i="2" s="1"/>
  <c r="F38" i="2"/>
  <c r="M38" i="2" l="1"/>
  <c r="M36" i="2" s="1"/>
  <c r="M37" i="2" s="1"/>
  <c r="L38" i="2"/>
  <c r="L36" i="2" s="1"/>
  <c r="L37" i="2" s="1"/>
  <c r="S38" i="2"/>
  <c r="S36" i="2" s="1"/>
  <c r="S37" i="2" s="1"/>
  <c r="I38" i="2"/>
  <c r="I36" i="2" s="1"/>
  <c r="I37" i="2" s="1"/>
  <c r="P38" i="2"/>
  <c r="P36" i="2" s="1"/>
  <c r="P37" i="2" s="1"/>
  <c r="H38" i="2"/>
  <c r="O38" i="2"/>
  <c r="O36" i="2" s="1"/>
  <c r="O37" i="2" s="1"/>
  <c r="Q38" i="2"/>
  <c r="Q36" i="2" s="1"/>
  <c r="Q37" i="2" s="1"/>
  <c r="N38" i="2"/>
  <c r="N36" i="2" s="1"/>
  <c r="N37" i="2" s="1"/>
  <c r="R38" i="2"/>
  <c r="R36" i="2" s="1"/>
  <c r="R37" i="2" s="1"/>
  <c r="K38" i="2"/>
  <c r="K36" i="2" s="1"/>
  <c r="K37" i="2" s="1"/>
  <c r="J38" i="2"/>
  <c r="J36" i="2" s="1"/>
  <c r="J37" i="2" s="1"/>
  <c r="T22" i="2"/>
  <c r="T28" i="2"/>
  <c r="T38" i="2" l="1"/>
  <c r="O53" i="2" l="1"/>
  <c r="O54" i="2"/>
  <c r="O52" i="2"/>
  <c r="D50" i="2"/>
  <c r="C50" i="2"/>
  <c r="I11" i="2"/>
  <c r="J11" i="2" s="1"/>
  <c r="K11" i="2" s="1"/>
  <c r="L11" i="2" s="1"/>
  <c r="M11" i="2" s="1"/>
  <c r="N11" i="2" s="1"/>
  <c r="O11" i="2" s="1"/>
  <c r="P11" i="2" s="1"/>
  <c r="Q11" i="2" s="1"/>
  <c r="R11" i="2" s="1"/>
  <c r="S11" i="2" s="1"/>
  <c r="I10" i="2"/>
  <c r="J10" i="2" s="1"/>
  <c r="K10" i="2" s="1"/>
  <c r="L10" i="2" s="1"/>
  <c r="M10" i="2" s="1"/>
  <c r="N10" i="2" s="1"/>
  <c r="O10" i="2" s="1"/>
  <c r="P10" i="2" s="1"/>
  <c r="Q10" i="2" s="1"/>
  <c r="R10" i="2" s="1"/>
  <c r="S10" i="2" s="1"/>
  <c r="S3" i="2"/>
  <c r="R3" i="2"/>
  <c r="Q3" i="2"/>
  <c r="P3" i="2"/>
  <c r="O3" i="2"/>
  <c r="N3" i="2"/>
  <c r="M3" i="2"/>
  <c r="L3" i="2"/>
  <c r="K3" i="2"/>
  <c r="J3" i="2"/>
  <c r="I3" i="2"/>
  <c r="H3" i="2"/>
  <c r="F3" i="2"/>
  <c r="C2" i="2"/>
  <c r="S1" i="2"/>
  <c r="R1" i="2"/>
  <c r="Q1" i="2"/>
  <c r="P1" i="2"/>
  <c r="O1" i="2"/>
  <c r="N1" i="2"/>
  <c r="M1" i="2"/>
  <c r="L1" i="2"/>
  <c r="K1" i="2"/>
  <c r="J1" i="2"/>
  <c r="I1" i="2"/>
  <c r="H1" i="2"/>
  <c r="F1" i="2"/>
  <c r="C1" i="2"/>
  <c r="B1" i="2"/>
  <c r="J62" i="1"/>
  <c r="J48" i="1"/>
  <c r="J38" i="1"/>
  <c r="J37" i="1"/>
  <c r="J36" i="1"/>
  <c r="J28" i="1"/>
  <c r="J27" i="1"/>
  <c r="J24" i="1"/>
  <c r="J22" i="1"/>
  <c r="J21" i="1"/>
  <c r="J18" i="1"/>
  <c r="D71" i="1" l="1"/>
  <c r="F14" i="1" l="1"/>
  <c r="E14" i="1"/>
  <c r="K18" i="1" l="1"/>
  <c r="K17" i="1" s="1"/>
  <c r="F14" i="2" s="1"/>
  <c r="J14" i="2" l="1"/>
  <c r="R14" i="2"/>
  <c r="Q14" i="2"/>
  <c r="K14" i="2"/>
  <c r="K12" i="2" s="1"/>
  <c r="S14" i="2"/>
  <c r="P14" i="2"/>
  <c r="L14" i="2"/>
  <c r="H14" i="2"/>
  <c r="M14" i="2"/>
  <c r="M12" i="2" s="1"/>
  <c r="I14" i="2"/>
  <c r="N14" i="2"/>
  <c r="O14" i="2"/>
  <c r="K21" i="1"/>
  <c r="L12" i="2" l="1"/>
  <c r="P12" i="2"/>
  <c r="H12" i="2"/>
  <c r="T14" i="2"/>
  <c r="S12" i="2"/>
  <c r="O12" i="2"/>
  <c r="I12" i="2"/>
  <c r="R12" i="2"/>
  <c r="N12" i="2"/>
  <c r="Q12" i="2"/>
  <c r="J12" i="2"/>
  <c r="K22" i="1"/>
  <c r="K20" i="1" l="1"/>
  <c r="K24" i="1"/>
  <c r="K27" i="1" l="1"/>
  <c r="K28" i="1" l="1"/>
  <c r="K23" i="1" s="1"/>
  <c r="K19" i="1" l="1"/>
  <c r="F20" i="2"/>
  <c r="K37" i="1"/>
  <c r="I20" i="2" l="1"/>
  <c r="P20" i="2"/>
  <c r="Q20" i="2"/>
  <c r="R20" i="2"/>
  <c r="S20" i="2"/>
  <c r="O20" i="2"/>
  <c r="J20" i="2"/>
  <c r="H20" i="2"/>
  <c r="N20" i="2"/>
  <c r="L20" i="2"/>
  <c r="K20" i="2"/>
  <c r="M20" i="2"/>
  <c r="K38" i="1"/>
  <c r="T20" i="2" l="1"/>
  <c r="K48" i="1"/>
  <c r="K47" i="1" s="1"/>
  <c r="F32" i="2" s="1"/>
  <c r="O32" i="2" l="1"/>
  <c r="O30" i="2" s="1"/>
  <c r="L32" i="2"/>
  <c r="L30" i="2" s="1"/>
  <c r="S32" i="2"/>
  <c r="S30" i="2" s="1"/>
  <c r="K32" i="2"/>
  <c r="K30" i="2" s="1"/>
  <c r="M32" i="2"/>
  <c r="M30" i="2" s="1"/>
  <c r="H32" i="2"/>
  <c r="N32" i="2"/>
  <c r="N30" i="2" s="1"/>
  <c r="P32" i="2"/>
  <c r="P30" i="2" s="1"/>
  <c r="Q32" i="2"/>
  <c r="Q30" i="2" s="1"/>
  <c r="J32" i="2"/>
  <c r="J30" i="2" s="1"/>
  <c r="I32" i="2"/>
  <c r="I30" i="2" s="1"/>
  <c r="R32" i="2"/>
  <c r="R30" i="2" s="1"/>
  <c r="K62" i="1"/>
  <c r="K61" i="1" s="1"/>
  <c r="T32" i="2" l="1"/>
  <c r="H30" i="2"/>
  <c r="K60" i="1"/>
  <c r="F42" i="2"/>
  <c r="B14" i="1"/>
  <c r="M42" i="2" l="1"/>
  <c r="M40" i="2" s="1"/>
  <c r="S42" i="2"/>
  <c r="S40" i="2" s="1"/>
  <c r="N42" i="2"/>
  <c r="N40" i="2" s="1"/>
  <c r="O42" i="2"/>
  <c r="O40" i="2" s="1"/>
  <c r="P42" i="2"/>
  <c r="P40" i="2" s="1"/>
  <c r="H42" i="2"/>
  <c r="I42" i="2"/>
  <c r="I40" i="2" s="1"/>
  <c r="Q42" i="2"/>
  <c r="Q40" i="2" s="1"/>
  <c r="L42" i="2"/>
  <c r="L40" i="2" s="1"/>
  <c r="J42" i="2"/>
  <c r="J40" i="2" s="1"/>
  <c r="R42" i="2"/>
  <c r="R40" i="2" s="1"/>
  <c r="K42" i="2"/>
  <c r="K40" i="2" s="1"/>
  <c r="F40" i="2"/>
  <c r="K46" i="1"/>
  <c r="K36" i="1"/>
  <c r="K35" i="1" s="1"/>
  <c r="K34" i="1" s="1"/>
  <c r="I41" i="2" l="1"/>
  <c r="Q41" i="2"/>
  <c r="P41" i="2"/>
  <c r="T42" i="2"/>
  <c r="K41" i="2"/>
  <c r="O41" i="2"/>
  <c r="R41" i="2"/>
  <c r="N41" i="2"/>
  <c r="J41" i="2"/>
  <c r="S41" i="2"/>
  <c r="L41" i="2"/>
  <c r="M41" i="2"/>
  <c r="H36" i="2"/>
  <c r="T36" i="2" s="1"/>
  <c r="F30" i="2"/>
  <c r="H40" i="2"/>
  <c r="T40" i="2" s="1"/>
  <c r="F26" i="2"/>
  <c r="N31" i="2" l="1"/>
  <c r="R31" i="2"/>
  <c r="M31" i="2"/>
  <c r="Q31" i="2"/>
  <c r="P31" i="2"/>
  <c r="O31" i="2"/>
  <c r="K31" i="2"/>
  <c r="I31" i="2"/>
  <c r="S31" i="2"/>
  <c r="J31" i="2"/>
  <c r="L31" i="2"/>
  <c r="T30" i="2"/>
  <c r="H31" i="2"/>
  <c r="J26" i="2"/>
  <c r="J24" i="2" s="1"/>
  <c r="R26" i="2"/>
  <c r="R24" i="2" s="1"/>
  <c r="R25" i="2" s="1"/>
  <c r="P26" i="2"/>
  <c r="P24" i="2" s="1"/>
  <c r="P25" i="2" s="1"/>
  <c r="K26" i="2"/>
  <c r="K24" i="2" s="1"/>
  <c r="K25" i="2" s="1"/>
  <c r="S26" i="2"/>
  <c r="S24" i="2" s="1"/>
  <c r="L26" i="2"/>
  <c r="L24" i="2" s="1"/>
  <c r="M26" i="2"/>
  <c r="M24" i="2" s="1"/>
  <c r="H26" i="2"/>
  <c r="I26" i="2"/>
  <c r="I24" i="2" s="1"/>
  <c r="Q26" i="2"/>
  <c r="Q24" i="2" s="1"/>
  <c r="Q25" i="2" s="1"/>
  <c r="N26" i="2"/>
  <c r="N24" i="2" s="1"/>
  <c r="N25" i="2" s="1"/>
  <c r="O26" i="2"/>
  <c r="O24" i="2" s="1"/>
  <c r="O25" i="2" s="1"/>
  <c r="H41" i="2"/>
  <c r="T41" i="2" s="1"/>
  <c r="H37" i="2"/>
  <c r="T37" i="2" s="1"/>
  <c r="F24" i="2"/>
  <c r="I25" i="2" l="1"/>
  <c r="J25" i="2"/>
  <c r="T26" i="2"/>
  <c r="H24" i="2"/>
  <c r="T31" i="2"/>
  <c r="M25" i="2"/>
  <c r="L25" i="2"/>
  <c r="S25" i="2"/>
  <c r="F18" i="2"/>
  <c r="O18" i="2" l="1"/>
  <c r="P18" i="2"/>
  <c r="I18" i="2"/>
  <c r="Q18" i="2"/>
  <c r="J18" i="2"/>
  <c r="R18" i="2"/>
  <c r="N18" i="2"/>
  <c r="K18" i="2"/>
  <c r="S18" i="2"/>
  <c r="M18" i="2"/>
  <c r="H18" i="2"/>
  <c r="L18" i="2"/>
  <c r="H25" i="2"/>
  <c r="T25" i="2" s="1"/>
  <c r="T24" i="2"/>
  <c r="F16" i="2"/>
  <c r="R16" i="2" l="1"/>
  <c r="R17" i="2" s="1"/>
  <c r="S16" i="2"/>
  <c r="S17" i="2" s="1"/>
  <c r="O16" i="2"/>
  <c r="O17" i="2" s="1"/>
  <c r="J16" i="2"/>
  <c r="J17" i="2" s="1"/>
  <c r="K16" i="2"/>
  <c r="K17" i="2" s="1"/>
  <c r="N16" i="2"/>
  <c r="N17" i="2" s="1"/>
  <c r="L16" i="2"/>
  <c r="L17" i="2" s="1"/>
  <c r="Q16" i="2"/>
  <c r="Q17" i="2" s="1"/>
  <c r="T18" i="2"/>
  <c r="H16" i="2"/>
  <c r="I16" i="2"/>
  <c r="I17" i="2" s="1"/>
  <c r="M16" i="2"/>
  <c r="M17" i="2" s="1"/>
  <c r="P16" i="2"/>
  <c r="P17" i="2" s="1"/>
  <c r="K16" i="1"/>
  <c r="H17" i="2" l="1"/>
  <c r="T17" i="2" s="1"/>
  <c r="T16" i="2"/>
  <c r="K15" i="1"/>
  <c r="B45" i="2" s="1"/>
  <c r="F12" i="2"/>
  <c r="H45" i="2"/>
  <c r="H46" i="2" s="1"/>
  <c r="K13" i="2" l="1"/>
  <c r="M13" i="2"/>
  <c r="S13" i="2"/>
  <c r="O13" i="2"/>
  <c r="R13" i="2"/>
  <c r="L13" i="2"/>
  <c r="J13" i="2"/>
  <c r="T12" i="2"/>
  <c r="P13" i="2"/>
  <c r="Q13" i="2"/>
  <c r="I13" i="2"/>
  <c r="N13" i="2"/>
  <c r="Q45" i="2"/>
  <c r="Q46" i="2" s="1"/>
  <c r="R45" i="2"/>
  <c r="R46" i="2" s="1"/>
  <c r="K45" i="2"/>
  <c r="K46" i="2" s="1"/>
  <c r="N45" i="2"/>
  <c r="N46" i="2" s="1"/>
  <c r="S45" i="2"/>
  <c r="S46" i="2" s="1"/>
  <c r="I45" i="2"/>
  <c r="I46" i="2" s="1"/>
  <c r="L45" i="2"/>
  <c r="L46" i="2" s="1"/>
  <c r="M45" i="2"/>
  <c r="M46" i="2" s="1"/>
  <c r="J45" i="2"/>
  <c r="J46" i="2" s="1"/>
  <c r="O45" i="2"/>
  <c r="O46" i="2" s="1"/>
  <c r="P45" i="2"/>
  <c r="P46" i="2" s="1"/>
  <c r="H47" i="2"/>
  <c r="H13" i="2" l="1"/>
  <c r="T13" i="2" s="1"/>
  <c r="I47" i="2"/>
  <c r="J47" i="2" s="1"/>
  <c r="K47" i="2" s="1"/>
  <c r="L47" i="2" s="1"/>
  <c r="M47" i="2" s="1"/>
  <c r="N47" i="2" s="1"/>
  <c r="O47" i="2" s="1"/>
  <c r="P47" i="2" s="1"/>
  <c r="Q47" i="2" s="1"/>
  <c r="R47" i="2" s="1"/>
  <c r="S47" i="2" s="1"/>
  <c r="H48" i="2"/>
  <c r="I48" i="2" s="1"/>
  <c r="J48" i="2" s="1"/>
  <c r="K48" i="2" s="1"/>
  <c r="L48" i="2" s="1"/>
  <c r="M48" i="2" s="1"/>
  <c r="N48" i="2" s="1"/>
  <c r="O48" i="2" s="1"/>
  <c r="P48" i="2" s="1"/>
  <c r="Q48" i="2" s="1"/>
  <c r="R48" i="2" s="1"/>
  <c r="S48" i="2" s="1"/>
</calcChain>
</file>

<file path=xl/sharedStrings.xml><?xml version="1.0" encoding="utf-8"?>
<sst xmlns="http://schemas.openxmlformats.org/spreadsheetml/2006/main" count="320" uniqueCount="173">
  <si>
    <t xml:space="preserve">  PLANILHA ORÇAMENTÁRIA</t>
  </si>
  <si>
    <t>BDI 1</t>
  </si>
  <si>
    <t>BDI 2</t>
  </si>
  <si>
    <t>BDI 3</t>
  </si>
  <si>
    <t>Nº OPERAÇÃO</t>
  </si>
  <si>
    <t>Nº TransfereGOV</t>
  </si>
  <si>
    <t>PROPONENTE / TOMADOR</t>
  </si>
  <si>
    <t>APELIDO DO EMPREENDIMENTO</t>
  </si>
  <si>
    <t>DATA BASE</t>
  </si>
  <si>
    <t>Item</t>
  </si>
  <si>
    <t>Fonte</t>
  </si>
  <si>
    <t>Código</t>
  </si>
  <si>
    <t>Descrição</t>
  </si>
  <si>
    <t>Unid.</t>
  </si>
  <si>
    <t>Quant.</t>
  </si>
  <si>
    <t>Preço Unit. c/ BDI (R$)</t>
  </si>
  <si>
    <t>Preço Total
(R$)</t>
  </si>
  <si>
    <t>SINAPI</t>
  </si>
  <si>
    <t>SERVIÇOS PRELIMINARES</t>
  </si>
  <si>
    <t>CDHU 193</t>
  </si>
  <si>
    <t>03.04.020</t>
  </si>
  <si>
    <t>14.04.210</t>
  </si>
  <si>
    <t>14.04.220</t>
  </si>
  <si>
    <t>17.02.120</t>
  </si>
  <si>
    <t>17.02.220</t>
  </si>
  <si>
    <t>Observações:</t>
  </si>
  <si>
    <t>Responsável Técnico</t>
  </si>
  <si>
    <t>Nome:</t>
  </si>
  <si>
    <t>CAU/CREA:</t>
  </si>
  <si>
    <t>RRT/ART:</t>
  </si>
  <si>
    <t>M2</t>
  </si>
  <si>
    <t>M3</t>
  </si>
  <si>
    <t>UN</t>
  </si>
  <si>
    <t>M</t>
  </si>
  <si>
    <t>1.1.1</t>
  </si>
  <si>
    <t>2.1.1</t>
  </si>
  <si>
    <t>2.1.2</t>
  </si>
  <si>
    <t>3.1.1</t>
  </si>
  <si>
    <t>3.1.2</t>
  </si>
  <si>
    <t>3.1.3</t>
  </si>
  <si>
    <t>4.1.1</t>
  </si>
  <si>
    <t>5.1.1</t>
  </si>
  <si>
    <t>Santa Lúcia,</t>
  </si>
  <si>
    <t>Modelo de Apresentação da Proposta Comercial</t>
  </si>
  <si>
    <t>1.</t>
  </si>
  <si>
    <t>1.1.</t>
  </si>
  <si>
    <t>2.</t>
  </si>
  <si>
    <t>2.1.</t>
  </si>
  <si>
    <t>3.</t>
  </si>
  <si>
    <t>3.1.</t>
  </si>
  <si>
    <t>4.</t>
  </si>
  <si>
    <t>4.1.</t>
  </si>
  <si>
    <t>5.</t>
  </si>
  <si>
    <t>5.1.</t>
  </si>
  <si>
    <t>OBJETO</t>
  </si>
  <si>
    <t>CONSTRUÇÃO DE CAMINHOS E PASSEIOS EM CANTEIRO CENTRAL DA AVENIDA AURÉLIO ORLANDI</t>
  </si>
  <si>
    <t>MUNICÍPIO</t>
  </si>
  <si>
    <t>Santa Lúcia</t>
  </si>
  <si>
    <t>20,34%</t>
  </si>
  <si>
    <t>0,00%</t>
  </si>
  <si>
    <t>Custo Unit. (R$)</t>
  </si>
  <si>
    <t>BDI
(%)</t>
  </si>
  <si>
    <t>% Período:</t>
  </si>
  <si>
    <t>CRONOGRAMA FÍSICO-FINANCEIRO</t>
  </si>
  <si>
    <t>Valor (R$)</t>
  </si>
  <si>
    <t>Parcelas:</t>
  </si>
  <si>
    <t>%:</t>
  </si>
  <si>
    <t>Investimento:</t>
  </si>
  <si>
    <t>Período</t>
  </si>
  <si>
    <t>Acumulado</t>
  </si>
  <si>
    <t>TOTAL</t>
  </si>
  <si>
    <t>ATIVIDADE</t>
  </si>
  <si>
    <t>02-24 (N DES.)</t>
  </si>
  <si>
    <t>IDENTIFICAÇÃO DA OBRA</t>
  </si>
  <si>
    <t>02.08.040</t>
  </si>
  <si>
    <t>Placa em lona com impressão digital e requadro em metalon</t>
  </si>
  <si>
    <t>DEMOLIÇÃO E REMOÇÃO DE MATERIAL</t>
  </si>
  <si>
    <t>HIDRÁULICA</t>
  </si>
  <si>
    <t>04.11.020</t>
  </si>
  <si>
    <t>Retirada de aparelho sanitário incluindo acessórios</t>
  </si>
  <si>
    <t>04.11.120</t>
  </si>
  <si>
    <t>Retirada de torneira ou chuveiro</t>
  </si>
  <si>
    <t>2.2.</t>
  </si>
  <si>
    <t>ALVENARIA E ESQUADRIAS</t>
  </si>
  <si>
    <t>2.2.1</t>
  </si>
  <si>
    <t>2.2.2</t>
  </si>
  <si>
    <t>2.2.3</t>
  </si>
  <si>
    <t>2.2.4</t>
  </si>
  <si>
    <t>2.2.5</t>
  </si>
  <si>
    <t>2.3.</t>
  </si>
  <si>
    <t>2.3.1</t>
  </si>
  <si>
    <t>2.3.2</t>
  </si>
  <si>
    <t>2.3.3</t>
  </si>
  <si>
    <t>2.3.4</t>
  </si>
  <si>
    <t>REFORMA DA ANTIGA CLÍNICA DE FISIOTERAPIA</t>
  </si>
  <si>
    <t>03.02.040</t>
  </si>
  <si>
    <t>Demolição manual de alvenaria de elevação ou elemento vazado, incluindo revestimento</t>
  </si>
  <si>
    <t>03.03.040</t>
  </si>
  <si>
    <t>Demolição manual de revestimento em massa de parede ou teto</t>
  </si>
  <si>
    <t>Demolição manual de revestimento cerâmico, incluindo a base</t>
  </si>
  <si>
    <t>04.09.020</t>
  </si>
  <si>
    <t>Retirada de esquadria metálica em geral</t>
  </si>
  <si>
    <t>05.07.040</t>
  </si>
  <si>
    <t>Remoção de entulho separado de obra com caçamba metálica - terra, alvenaria, concreto, argamassa, madeira, papel, plástico ou metal</t>
  </si>
  <si>
    <t>ELÉTRICA</t>
  </si>
  <si>
    <t>-</t>
  </si>
  <si>
    <t>04.17.020</t>
  </si>
  <si>
    <t>Remoção de aparelho de iluminação ou projetor fixo em teto, piso ou parede</t>
  </si>
  <si>
    <t>04.18.390</t>
  </si>
  <si>
    <t>Remoção de condutor embutido diâmetro externo até 6,5 mm</t>
  </si>
  <si>
    <t>04.19.120</t>
  </si>
  <si>
    <t>Remoção de interruptores, tomadas, botão de campainha ou cigarra</t>
  </si>
  <si>
    <t>04.21.160</t>
  </si>
  <si>
    <t>Remoção de quadro de distribuição, chamada ou caixa de passagem</t>
  </si>
  <si>
    <t>ALVENARIA</t>
  </si>
  <si>
    <t>Alvenaria de bloco cerâmico de vedação de 14 cm</t>
  </si>
  <si>
    <t>Alvenaria de bloco cerâmico de vedação de 19 cm</t>
  </si>
  <si>
    <t>17.02.020</t>
  </si>
  <si>
    <t>Chapisco</t>
  </si>
  <si>
    <t>Emboço comum</t>
  </si>
  <si>
    <t>Reboco</t>
  </si>
  <si>
    <t>32.17.010</t>
  </si>
  <si>
    <t>Impermeabilização em argamassa impermeável com aditivo hidrófugo</t>
  </si>
  <si>
    <t>ESQUADRIAS</t>
  </si>
  <si>
    <t>24.20.020</t>
  </si>
  <si>
    <t>Recolocação de esquadrias metálicas</t>
  </si>
  <si>
    <t>26.02.040</t>
  </si>
  <si>
    <t>Vidro temperado incolor de 8 mm</t>
  </si>
  <si>
    <t>19.20.020</t>
  </si>
  <si>
    <t>Recolocação de mármore, pedras e granitos, assentes com massa</t>
  </si>
  <si>
    <t>PINTURA</t>
  </si>
  <si>
    <t>ALVENARIA E FORRO</t>
  </si>
  <si>
    <t>33.10.050</t>
  </si>
  <si>
    <t>Tinta acrílica em massa, inclusive preparo (paredes internas)</t>
  </si>
  <si>
    <t>33.10.010</t>
  </si>
  <si>
    <t>Tinta látex antimofo em massa, inclusive preparo (forro)</t>
  </si>
  <si>
    <t>Tinta acrílica em massa, inclusive preparo (paredes externas)</t>
  </si>
  <si>
    <t>33.11.050</t>
  </si>
  <si>
    <t>Esmalte à base água em superfície metálica, inclusive preparo</t>
  </si>
  <si>
    <t>INSTALAÇÕES</t>
  </si>
  <si>
    <t>37.03.200</t>
  </si>
  <si>
    <t>Quadro de distribuição universal de embutir, para disjuntores 16 DIN / 12 Bolt-on - 150 A - sem componentes</t>
  </si>
  <si>
    <t>39.21.030</t>
  </si>
  <si>
    <t>Cabo de cobre flexível de 4 mm², isolamento 0,6/1kV - isolação HEPR 90°C</t>
  </si>
  <si>
    <t>40.04.480</t>
  </si>
  <si>
    <t>Conjunto 1 interruptor simples e 1 tomada 2P+T de 10 A, completo</t>
  </si>
  <si>
    <t>CJ</t>
  </si>
  <si>
    <t>40.04.450</t>
  </si>
  <si>
    <t>Tomada 2P+T de 10 A - 250 V, completa</t>
  </si>
  <si>
    <t>41.14.210</t>
  </si>
  <si>
    <t>Luminária quadrada de embutir tipo calha aberta com aletas planas, para 2 lâmpadas fluorescentes compactas de 18 W/26 W</t>
  </si>
  <si>
    <t>REVESTIMENTOS</t>
  </si>
  <si>
    <t>PISOS</t>
  </si>
  <si>
    <t>18.08.090</t>
  </si>
  <si>
    <t>Revestimento em porcelanato esmaltado acetinado para área interna e ambiente com acesso ao exterior, grupo de absorção BIa, resistência química B, assentado com argamassa colante industrializada, rejuntado</t>
  </si>
  <si>
    <t>3.1.4</t>
  </si>
  <si>
    <t>3.1.5</t>
  </si>
  <si>
    <t>3.1.6</t>
  </si>
  <si>
    <t>3.2.</t>
  </si>
  <si>
    <t>3.2.1</t>
  </si>
  <si>
    <t>3.2.2</t>
  </si>
  <si>
    <t>3.2.3</t>
  </si>
  <si>
    <t>4.1.2</t>
  </si>
  <si>
    <t>4.1.3</t>
  </si>
  <si>
    <t>4.2.</t>
  </si>
  <si>
    <t>4.2.1</t>
  </si>
  <si>
    <t>5.1.2</t>
  </si>
  <si>
    <t>5.1.3</t>
  </si>
  <si>
    <t>5.1.4</t>
  </si>
  <si>
    <t>5.1.5</t>
  </si>
  <si>
    <t>6.</t>
  </si>
  <si>
    <t>6.1.</t>
  </si>
  <si>
    <t>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</si>
</sst>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mmm\-yy;@"/>
    <numFmt numFmtId="165" formatCode="General;General"/>
    <numFmt numFmtId="166" formatCode="[$-416]d&quot; de &quot;mmmm&quot; de &quot;yyyy"/>
    <numFmt numFmtId="167" formatCode="[$-F800]dddd\,\ mmmm\ dd\,\ yyyy"/>
    <numFmt numFmtId="168" formatCode="0\."/>
    <numFmt numFmtId="169" formatCode="_(\ #,##0.00_);_(&quot; (&quot;#,##0.00\);_(&quot; -&quot;??_);_(@_)"/>
    <numFmt numFmtId="170" formatCode="_-* #,##0.00_-;\-* #,##0.00_-;_-* \-??_-;_-@_-"/>
    <numFmt numFmtId="171" formatCode="mm/yy"/>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10"/>
      <color theme="1"/>
      <name val="Arial"/>
      <family val="2"/>
    </font>
    <font>
      <b/>
      <sz val="14"/>
      <name val="Arial"/>
      <family val="2"/>
    </font>
    <font>
      <sz val="14"/>
      <name val="Arial"/>
      <family val="2"/>
    </font>
    <font>
      <sz val="8"/>
      <name val="Calibri"/>
      <family val="2"/>
      <scheme val="minor"/>
    </font>
    <font>
      <sz val="11"/>
      <color indexed="8"/>
      <name val="Calibri"/>
      <family val="2"/>
    </font>
    <font>
      <sz val="10"/>
      <color indexed="8"/>
      <name val="Arial"/>
      <family val="2"/>
    </font>
    <font>
      <sz val="10"/>
      <color indexed="9"/>
      <name val="Arial"/>
      <family val="2"/>
    </font>
    <font>
      <sz val="10"/>
      <color indexed="10"/>
      <name val="Arial"/>
      <family val="2"/>
    </font>
    <font>
      <sz val="10"/>
      <color indexed="44"/>
      <name val="Arial"/>
      <family val="2"/>
    </font>
    <font>
      <sz val="10"/>
      <color indexed="22"/>
      <name val="Arial"/>
      <family val="2"/>
    </font>
    <font>
      <sz val="12"/>
      <color theme="1"/>
      <name val="Arial"/>
      <family val="2"/>
    </font>
    <font>
      <b/>
      <sz val="10"/>
      <color indexed="8"/>
      <name val="Arial"/>
      <family val="2"/>
    </font>
    <font>
      <b/>
      <sz val="10"/>
      <color theme="1"/>
      <name val="Arial"/>
      <family val="2"/>
    </font>
    <font>
      <sz val="10"/>
      <color theme="8" tint="-0.499984740745262"/>
      <name val="Arial"/>
      <family val="2"/>
    </font>
    <font>
      <sz val="10"/>
      <color theme="0"/>
      <name val="Arial"/>
      <family val="2"/>
    </font>
  </fonts>
  <fills count="15">
    <fill>
      <patternFill patternType="none"/>
    </fill>
    <fill>
      <patternFill patternType="gray125"/>
    </fill>
    <fill>
      <patternFill patternType="solid">
        <fgColor indexed="31"/>
        <bgColor indexed="42"/>
      </patternFill>
    </fill>
    <fill>
      <patternFill patternType="solid">
        <fgColor indexed="43"/>
        <bgColor indexed="26"/>
      </patternFill>
    </fill>
    <fill>
      <patternFill patternType="solid">
        <fgColor indexed="23"/>
        <bgColor indexed="55"/>
      </patternFill>
    </fill>
    <fill>
      <patternFill patternType="lightUp">
        <fgColor indexed="22"/>
      </patternFill>
    </fill>
    <fill>
      <patternFill patternType="solid">
        <fgColor rgb="FF969696"/>
        <bgColor indexed="64"/>
      </patternFill>
    </fill>
    <fill>
      <patternFill patternType="solid">
        <fgColor rgb="FF969696"/>
        <bgColor indexed="42"/>
      </patternFill>
    </fill>
    <fill>
      <patternFill patternType="solid">
        <fgColor rgb="FF969696"/>
        <bgColor indexed="26"/>
      </patternFill>
    </fill>
    <fill>
      <patternFill patternType="solid">
        <fgColor rgb="FFC0C0C0"/>
        <bgColor indexed="64"/>
      </patternFill>
    </fill>
    <fill>
      <patternFill patternType="solid">
        <fgColor rgb="FFC0C0C0"/>
        <bgColor indexed="42"/>
      </patternFill>
    </fill>
    <fill>
      <patternFill patternType="solid">
        <fgColor rgb="FFC0C0C0"/>
        <bgColor indexed="26"/>
      </patternFill>
    </fill>
    <fill>
      <patternFill patternType="lightUp"/>
    </fill>
    <fill>
      <patternFill patternType="solid">
        <fgColor indexed="22"/>
        <bgColor indexed="44"/>
      </patternFill>
    </fill>
    <fill>
      <patternFill patternType="solid">
        <fgColor rgb="FFFFFFCC"/>
        <bgColor indexed="64"/>
      </patternFill>
    </fill>
  </fills>
  <borders count="58">
    <border>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style="thin">
        <color indexed="8"/>
      </left>
      <right style="thin">
        <color indexed="8"/>
      </right>
      <top style="thin">
        <color indexed="8"/>
      </top>
      <bottom/>
      <diagonal/>
    </border>
    <border>
      <left style="thin">
        <color indexed="8"/>
      </left>
      <right style="hair">
        <color indexed="8"/>
      </right>
      <top style="thin">
        <color indexed="8"/>
      </top>
      <bottom style="hair">
        <color indexed="55"/>
      </bottom>
      <diagonal/>
    </border>
    <border>
      <left style="hair">
        <color indexed="8"/>
      </left>
      <right style="hair">
        <color indexed="8"/>
      </right>
      <top style="thin">
        <color indexed="8"/>
      </top>
      <bottom style="hair">
        <color indexed="55"/>
      </bottom>
      <diagonal/>
    </border>
    <border>
      <left style="hair">
        <color indexed="8"/>
      </left>
      <right style="thin">
        <color indexed="8"/>
      </right>
      <top style="thin">
        <color indexed="8"/>
      </top>
      <bottom style="hair">
        <color indexed="55"/>
      </bottom>
      <diagonal/>
    </border>
    <border>
      <left/>
      <right/>
      <top/>
      <bottom style="hair">
        <color indexed="8"/>
      </bottom>
      <diagonal/>
    </border>
    <border>
      <left style="thin">
        <color indexed="8"/>
      </left>
      <right style="hair">
        <color indexed="8"/>
      </right>
      <top style="hair">
        <color indexed="55"/>
      </top>
      <bottom/>
      <diagonal/>
    </border>
    <border>
      <left style="hair">
        <color indexed="8"/>
      </left>
      <right style="hair">
        <color indexed="8"/>
      </right>
      <top style="hair">
        <color indexed="55"/>
      </top>
      <bottom/>
      <diagonal/>
    </border>
    <border>
      <left style="hair">
        <color indexed="8"/>
      </left>
      <right style="thin">
        <color indexed="8"/>
      </right>
      <top style="hair">
        <color indexed="55"/>
      </top>
      <bottom/>
      <diagonal/>
    </border>
    <border>
      <left/>
      <right style="hair">
        <color indexed="8"/>
      </right>
      <top style="hair">
        <color indexed="55"/>
      </top>
      <bottom/>
      <diagonal/>
    </border>
    <border>
      <left style="thin">
        <color indexed="8"/>
      </left>
      <right style="hair">
        <color indexed="8"/>
      </right>
      <top/>
      <bottom style="thin">
        <color indexed="8"/>
      </bottom>
      <diagonal/>
    </border>
    <border>
      <left/>
      <right style="hair">
        <color indexed="8"/>
      </right>
      <top/>
      <bottom style="thin">
        <color indexed="8"/>
      </bottom>
      <diagonal/>
    </border>
    <border>
      <left style="hair">
        <color indexed="8"/>
      </left>
      <right style="thin">
        <color indexed="8"/>
      </right>
      <top/>
      <bottom style="thin">
        <color indexed="8"/>
      </bottom>
      <diagonal/>
    </border>
    <border>
      <left/>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bottom style="thin">
        <color indexed="8"/>
      </bottom>
      <diagonal/>
    </border>
    <border>
      <left/>
      <right style="thin">
        <color indexed="8"/>
      </right>
      <top style="thin">
        <color indexed="8"/>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style="thin">
        <color indexed="8"/>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8"/>
      </left>
      <right/>
      <top style="thin">
        <color indexed="64"/>
      </top>
      <bottom/>
      <diagonal/>
    </border>
    <border>
      <left style="thin">
        <color indexed="8"/>
      </left>
      <right style="hair">
        <color indexed="8"/>
      </right>
      <top/>
      <bottom style="hair">
        <color indexed="55"/>
      </bottom>
      <diagonal/>
    </border>
    <border>
      <left style="thin">
        <color indexed="64"/>
      </left>
      <right style="thin">
        <color indexed="8"/>
      </right>
      <top/>
      <bottom style="hair">
        <color indexed="64"/>
      </bottom>
      <diagonal/>
    </border>
    <border>
      <left style="thin">
        <color indexed="8"/>
      </left>
      <right style="hair">
        <color indexed="8"/>
      </right>
      <top style="hair">
        <color indexed="55"/>
      </top>
      <bottom style="hair">
        <color indexed="64"/>
      </bottom>
      <diagonal/>
    </border>
    <border>
      <left style="thin">
        <color indexed="8"/>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2" fillId="0" borderId="0"/>
    <xf numFmtId="0" fontId="9" fillId="0" borderId="0"/>
    <xf numFmtId="9" fontId="2" fillId="0" borderId="0" applyFill="0" applyBorder="0" applyAlignment="0" applyProtection="0"/>
    <xf numFmtId="170" fontId="2" fillId="0" borderId="0" applyFill="0" applyBorder="0" applyAlignment="0" applyProtection="0"/>
  </cellStyleXfs>
  <cellXfs count="185">
    <xf numFmtId="0" fontId="0" fillId="0" borderId="0" xfId="0"/>
    <xf numFmtId="43" fontId="5" fillId="3" borderId="14" xfId="1" applyFont="1" applyFill="1" applyBorder="1" applyAlignment="1" applyProtection="1">
      <alignment vertical="center" wrapText="1"/>
      <protection locked="0"/>
    </xf>
    <xf numFmtId="10" fontId="5" fillId="2" borderId="14" xfId="2" applyNumberFormat="1" applyFont="1" applyFill="1" applyBorder="1" applyAlignment="1" applyProtection="1">
      <alignment horizontal="center" vertical="center" wrapText="1"/>
      <protection locked="0"/>
    </xf>
    <xf numFmtId="43" fontId="5" fillId="8" borderId="14" xfId="1" applyFont="1" applyFill="1" applyBorder="1" applyAlignment="1" applyProtection="1">
      <alignment vertical="center" wrapText="1"/>
      <protection locked="0"/>
    </xf>
    <xf numFmtId="10" fontId="5" fillId="7" borderId="14" xfId="2" applyNumberFormat="1" applyFont="1" applyFill="1" applyBorder="1" applyAlignment="1" applyProtection="1">
      <alignment horizontal="center" vertical="center" wrapText="1"/>
      <protection locked="0"/>
    </xf>
    <xf numFmtId="43" fontId="5" fillId="11" borderId="14" xfId="1" applyFont="1" applyFill="1" applyBorder="1" applyAlignment="1" applyProtection="1">
      <alignment vertical="center" wrapText="1"/>
      <protection locked="0"/>
    </xf>
    <xf numFmtId="10" fontId="5" fillId="10" borderId="14" xfId="2" applyNumberFormat="1" applyFont="1" applyFill="1" applyBorder="1" applyAlignment="1" applyProtection="1">
      <alignment horizontal="center" vertical="center" wrapText="1"/>
      <protection locked="0"/>
    </xf>
    <xf numFmtId="0" fontId="5" fillId="0" borderId="0" xfId="0" applyFont="1" applyProtection="1">
      <protection hidden="1"/>
    </xf>
    <xf numFmtId="0" fontId="5" fillId="0" borderId="0" xfId="0" applyFont="1" applyAlignment="1" applyProtection="1">
      <alignment wrapText="1"/>
      <protection hidden="1"/>
    </xf>
    <xf numFmtId="0" fontId="3" fillId="0" borderId="1" xfId="3" applyFont="1" applyBorder="1" applyAlignment="1" applyProtection="1">
      <alignment vertical="top"/>
      <protection hidden="1"/>
    </xf>
    <xf numFmtId="0" fontId="5" fillId="0" borderId="1" xfId="4" applyFont="1" applyBorder="1" applyAlignment="1" applyProtection="1">
      <alignment vertical="top" wrapText="1"/>
      <protection hidden="1"/>
    </xf>
    <xf numFmtId="0" fontId="5" fillId="0" borderId="2" xfId="4" applyFont="1" applyBorder="1" applyAlignment="1" applyProtection="1">
      <alignment vertical="top" wrapText="1"/>
      <protection hidden="1"/>
    </xf>
    <xf numFmtId="0" fontId="5" fillId="0" borderId="0" xfId="4" applyFont="1" applyAlignment="1" applyProtection="1">
      <alignment horizontal="left" vertical="top" wrapText="1"/>
      <protection hidden="1"/>
    </xf>
    <xf numFmtId="0" fontId="5" fillId="0" borderId="0" xfId="4" applyFont="1" applyAlignment="1" applyProtection="1">
      <alignment vertical="top" wrapText="1"/>
      <protection hidden="1"/>
    </xf>
    <xf numFmtId="0" fontId="3" fillId="0" borderId="0" xfId="3" applyFont="1" applyAlignment="1" applyProtection="1">
      <alignment horizontal="center" vertical="top"/>
      <protection hidden="1"/>
    </xf>
    <xf numFmtId="0" fontId="3" fillId="0" borderId="1" xfId="3" applyFont="1" applyBorder="1" applyAlignment="1" applyProtection="1">
      <alignment horizontal="center" vertical="top"/>
      <protection hidden="1"/>
    </xf>
    <xf numFmtId="164" fontId="5" fillId="0" borderId="11" xfId="4" applyNumberFormat="1" applyFont="1" applyBorder="1" applyAlignment="1" applyProtection="1">
      <alignment vertical="top" shrinkToFit="1"/>
      <protection hidden="1"/>
    </xf>
    <xf numFmtId="0" fontId="5" fillId="0" borderId="12" xfId="4" applyFont="1" applyBorder="1" applyAlignment="1" applyProtection="1">
      <alignment horizontal="center" vertical="top" wrapText="1"/>
      <protection hidden="1"/>
    </xf>
    <xf numFmtId="0" fontId="5" fillId="0" borderId="11" xfId="4" applyFont="1" applyBorder="1" applyAlignment="1" applyProtection="1">
      <alignment horizontal="center" vertical="top" wrapText="1"/>
      <protection hidden="1"/>
    </xf>
    <xf numFmtId="0" fontId="3" fillId="0" borderId="3"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5" fillId="0" borderId="13" xfId="0" applyFont="1" applyBorder="1" applyAlignment="1" applyProtection="1">
      <alignment vertical="center" wrapText="1" shrinkToFit="1"/>
      <protection hidden="1"/>
    </xf>
    <xf numFmtId="49" fontId="5" fillId="2" borderId="14" xfId="0" applyNumberFormat="1" applyFont="1" applyFill="1" applyBorder="1" applyAlignment="1" applyProtection="1">
      <alignment horizontal="center" vertical="center" wrapText="1"/>
      <protection hidden="1"/>
    </xf>
    <xf numFmtId="49" fontId="5" fillId="3" borderId="14" xfId="0" applyNumberFormat="1" applyFont="1" applyFill="1" applyBorder="1" applyAlignment="1" applyProtection="1">
      <alignment horizontal="center" vertical="center" wrapText="1"/>
      <protection hidden="1"/>
    </xf>
    <xf numFmtId="0" fontId="5" fillId="3" borderId="14" xfId="0" applyFont="1" applyFill="1" applyBorder="1" applyAlignment="1" applyProtection="1">
      <alignment horizontal="left" vertical="center" wrapText="1"/>
      <protection hidden="1"/>
    </xf>
    <xf numFmtId="0" fontId="5" fillId="3" borderId="14" xfId="0" applyFont="1" applyFill="1" applyBorder="1" applyAlignment="1" applyProtection="1">
      <alignment horizontal="center" vertical="center" wrapText="1"/>
      <protection hidden="1"/>
    </xf>
    <xf numFmtId="43" fontId="5" fillId="0" borderId="14" xfId="1" applyFont="1" applyFill="1" applyBorder="1" applyAlignment="1" applyProtection="1">
      <alignment vertical="center" shrinkToFit="1"/>
      <protection hidden="1"/>
    </xf>
    <xf numFmtId="43" fontId="5" fillId="3" borderId="14" xfId="1" applyFont="1" applyFill="1" applyBorder="1" applyAlignment="1" applyProtection="1">
      <alignment vertical="center" wrapText="1"/>
      <protection hidden="1"/>
    </xf>
    <xf numFmtId="10" fontId="5" fillId="2" borderId="14" xfId="2" applyNumberFormat="1" applyFont="1" applyFill="1" applyBorder="1" applyAlignment="1" applyProtection="1">
      <alignment horizontal="center" vertical="center" wrapText="1"/>
      <protection hidden="1"/>
    </xf>
    <xf numFmtId="43" fontId="5" fillId="0" borderId="15" xfId="1" applyFont="1" applyFill="1" applyBorder="1" applyAlignment="1" applyProtection="1">
      <alignment horizontal="center" vertical="center" shrinkToFit="1"/>
      <protection hidden="1"/>
    </xf>
    <xf numFmtId="49" fontId="3" fillId="4" borderId="17" xfId="0" applyNumberFormat="1" applyFont="1" applyFill="1" applyBorder="1" applyAlignment="1" applyProtection="1">
      <alignment horizontal="center" vertical="center"/>
      <protection hidden="1"/>
    </xf>
    <xf numFmtId="43" fontId="3" fillId="4" borderId="17" xfId="1" applyFont="1" applyFill="1" applyBorder="1" applyAlignment="1" applyProtection="1">
      <alignment horizontal="center" vertical="center"/>
      <protection hidden="1"/>
    </xf>
    <xf numFmtId="10" fontId="3" fillId="4" borderId="17" xfId="2" applyNumberFormat="1" applyFont="1" applyFill="1" applyBorder="1" applyAlignment="1" applyProtection="1">
      <alignment horizontal="center" vertical="center"/>
      <protection hidden="1"/>
    </xf>
    <xf numFmtId="43" fontId="3" fillId="4" borderId="18" xfId="1" applyFont="1" applyFill="1" applyBorder="1" applyAlignment="1" applyProtection="1">
      <alignment horizontal="center" vertical="center" shrinkToFit="1"/>
      <protection hidden="1"/>
    </xf>
    <xf numFmtId="0" fontId="5" fillId="6" borderId="13" xfId="0" applyFont="1" applyFill="1" applyBorder="1" applyAlignment="1" applyProtection="1">
      <alignment vertical="center" wrapText="1" shrinkToFit="1"/>
      <protection hidden="1"/>
    </xf>
    <xf numFmtId="49" fontId="5" fillId="7" borderId="14" xfId="0" applyNumberFormat="1" applyFont="1" applyFill="1" applyBorder="1" applyAlignment="1" applyProtection="1">
      <alignment horizontal="center" vertical="center" wrapText="1"/>
      <protection hidden="1"/>
    </xf>
    <xf numFmtId="49" fontId="5" fillId="8" borderId="14" xfId="0" applyNumberFormat="1" applyFont="1" applyFill="1" applyBorder="1" applyAlignment="1" applyProtection="1">
      <alignment horizontal="center" vertical="center" wrapText="1"/>
      <protection hidden="1"/>
    </xf>
    <xf numFmtId="0" fontId="5" fillId="8" borderId="14" xfId="0" applyFont="1" applyFill="1" applyBorder="1" applyAlignment="1" applyProtection="1">
      <alignment horizontal="left" vertical="center" wrapText="1"/>
      <protection hidden="1"/>
    </xf>
    <xf numFmtId="0" fontId="5" fillId="8" borderId="14" xfId="0" applyFont="1" applyFill="1" applyBorder="1" applyAlignment="1" applyProtection="1">
      <alignment horizontal="center" vertical="center" wrapText="1"/>
      <protection hidden="1"/>
    </xf>
    <xf numFmtId="43" fontId="5" fillId="6" borderId="14" xfId="1" applyFont="1" applyFill="1" applyBorder="1" applyAlignment="1" applyProtection="1">
      <alignment vertical="center" shrinkToFit="1"/>
      <protection hidden="1"/>
    </xf>
    <xf numFmtId="43" fontId="5" fillId="6" borderId="15" xfId="1" applyFont="1" applyFill="1" applyBorder="1" applyAlignment="1" applyProtection="1">
      <alignment horizontal="center" vertical="center" shrinkToFit="1"/>
      <protection hidden="1"/>
    </xf>
    <xf numFmtId="0" fontId="5" fillId="9" borderId="13" xfId="0" applyFont="1" applyFill="1" applyBorder="1" applyAlignment="1" applyProtection="1">
      <alignment vertical="center" wrapText="1" shrinkToFit="1"/>
      <protection hidden="1"/>
    </xf>
    <xf numFmtId="49" fontId="5" fillId="10" borderId="14" xfId="0" applyNumberFormat="1" applyFont="1" applyFill="1" applyBorder="1" applyAlignment="1" applyProtection="1">
      <alignment horizontal="center" vertical="center" wrapText="1"/>
      <protection hidden="1"/>
    </xf>
    <xf numFmtId="49" fontId="5" fillId="11" borderId="14" xfId="0" applyNumberFormat="1" applyFont="1" applyFill="1" applyBorder="1" applyAlignment="1" applyProtection="1">
      <alignment horizontal="center" vertical="center" wrapText="1"/>
      <protection hidden="1"/>
    </xf>
    <xf numFmtId="0" fontId="5" fillId="11" borderId="14" xfId="0" applyFont="1" applyFill="1" applyBorder="1" applyAlignment="1" applyProtection="1">
      <alignment horizontal="left" vertical="center" wrapText="1"/>
      <protection hidden="1"/>
    </xf>
    <xf numFmtId="0" fontId="5" fillId="11" borderId="14" xfId="0" applyFont="1" applyFill="1" applyBorder="1" applyAlignment="1" applyProtection="1">
      <alignment horizontal="center" vertical="center" wrapText="1"/>
      <protection hidden="1"/>
    </xf>
    <xf numFmtId="43" fontId="5" fillId="9" borderId="14" xfId="1" applyFont="1" applyFill="1" applyBorder="1" applyAlignment="1" applyProtection="1">
      <alignment vertical="center" shrinkToFit="1"/>
      <protection hidden="1"/>
    </xf>
    <xf numFmtId="43" fontId="5" fillId="9" borderId="15" xfId="1" applyFont="1" applyFill="1" applyBorder="1" applyAlignment="1" applyProtection="1">
      <alignment horizontal="center" vertical="center" shrinkToFit="1"/>
      <protection hidden="1"/>
    </xf>
    <xf numFmtId="0" fontId="5" fillId="5" borderId="16" xfId="0" applyFont="1" applyFill="1" applyBorder="1" applyProtection="1">
      <protection hidden="1"/>
    </xf>
    <xf numFmtId="0" fontId="5" fillId="5" borderId="17" xfId="0" applyFont="1" applyFill="1" applyBorder="1" applyProtection="1">
      <protection hidden="1"/>
    </xf>
    <xf numFmtId="0" fontId="5" fillId="5" borderId="18" xfId="0" applyFont="1" applyFill="1" applyBorder="1" applyProtection="1">
      <protection hidden="1"/>
    </xf>
    <xf numFmtId="0" fontId="2" fillId="0" borderId="19" xfId="0" applyFont="1" applyBorder="1" applyAlignment="1" applyProtection="1">
      <alignment horizontal="left" vertical="center"/>
      <protection hidden="1"/>
    </xf>
    <xf numFmtId="0" fontId="5" fillId="0" borderId="2" xfId="0" applyFont="1" applyBorder="1" applyProtection="1">
      <protection hidden="1"/>
    </xf>
    <xf numFmtId="0" fontId="2" fillId="0" borderId="0" xfId="0" applyFont="1" applyAlignment="1" applyProtection="1">
      <alignment horizontal="left" wrapText="1"/>
      <protection hidden="1"/>
    </xf>
    <xf numFmtId="0" fontId="3" fillId="0" borderId="7" xfId="4" applyFont="1" applyBorder="1" applyAlignment="1" applyProtection="1">
      <alignment vertical="center"/>
      <protection hidden="1"/>
    </xf>
    <xf numFmtId="0" fontId="5" fillId="0" borderId="7" xfId="0" applyFont="1" applyBorder="1" applyProtection="1">
      <protection hidden="1"/>
    </xf>
    <xf numFmtId="0" fontId="3" fillId="0" borderId="0" xfId="0" applyFont="1" applyProtection="1">
      <protection hidden="1"/>
    </xf>
    <xf numFmtId="0" fontId="5" fillId="0" borderId="0" xfId="4" applyFont="1" applyAlignment="1" applyProtection="1">
      <alignment vertical="center"/>
      <protection hidden="1"/>
    </xf>
    <xf numFmtId="167" fontId="5" fillId="0" borderId="0" xfId="0" applyNumberFormat="1" applyFont="1" applyProtection="1">
      <protection hidden="1"/>
    </xf>
    <xf numFmtId="0" fontId="5" fillId="0" borderId="0" xfId="0" applyFont="1" applyProtection="1">
      <protection locked="0"/>
    </xf>
    <xf numFmtId="0" fontId="6"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168" fontId="10" fillId="0" borderId="20" xfId="5" applyNumberFormat="1" applyFont="1" applyBorder="1" applyAlignment="1">
      <alignment horizontal="left"/>
    </xf>
    <xf numFmtId="10" fontId="10" fillId="0" borderId="21" xfId="5" applyNumberFormat="1" applyFont="1" applyBorder="1" applyAlignment="1">
      <alignment horizontal="left"/>
    </xf>
    <xf numFmtId="169" fontId="5" fillId="0" borderId="22" xfId="1" applyNumberFormat="1" applyFont="1" applyFill="1" applyBorder="1" applyAlignment="1" applyProtection="1">
      <alignment horizontal="right" shrinkToFit="1"/>
    </xf>
    <xf numFmtId="169" fontId="5" fillId="0" borderId="23" xfId="1" applyNumberFormat="1" applyFont="1" applyFill="1" applyBorder="1" applyAlignment="1" applyProtection="1">
      <alignment horizontal="center" vertical="center"/>
    </xf>
    <xf numFmtId="10" fontId="11" fillId="0" borderId="24" xfId="6" applyNumberFormat="1" applyFont="1" applyFill="1" applyBorder="1" applyAlignment="1" applyProtection="1">
      <alignment horizontal="center"/>
    </xf>
    <xf numFmtId="10" fontId="11" fillId="0" borderId="25" xfId="6" applyNumberFormat="1" applyFont="1" applyFill="1" applyBorder="1" applyAlignment="1" applyProtection="1">
      <alignment horizontal="center"/>
    </xf>
    <xf numFmtId="10" fontId="11" fillId="0" borderId="26" xfId="6" applyNumberFormat="1" applyFont="1" applyFill="1" applyBorder="1" applyAlignment="1" applyProtection="1">
      <alignment horizontal="center"/>
    </xf>
    <xf numFmtId="0" fontId="10" fillId="0" borderId="0" xfId="5" applyFont="1"/>
    <xf numFmtId="0" fontId="10" fillId="0" borderId="27" xfId="5" applyFont="1" applyBorder="1"/>
    <xf numFmtId="0" fontId="12" fillId="0" borderId="27" xfId="5" applyFont="1" applyBorder="1"/>
    <xf numFmtId="170" fontId="5" fillId="0" borderId="27" xfId="7" applyFont="1" applyFill="1" applyBorder="1" applyAlignment="1" applyProtection="1">
      <alignment horizontal="right" shrinkToFit="1"/>
    </xf>
    <xf numFmtId="169" fontId="5" fillId="0" borderId="1" xfId="1" applyNumberFormat="1" applyFont="1" applyFill="1" applyBorder="1" applyAlignment="1" applyProtection="1">
      <alignment horizontal="center" vertical="center"/>
    </xf>
    <xf numFmtId="10" fontId="13" fillId="0" borderId="28" xfId="6" applyNumberFormat="1" applyFont="1" applyFill="1" applyBorder="1" applyAlignment="1" applyProtection="1">
      <alignment horizontal="center"/>
      <protection locked="0"/>
    </xf>
    <xf numFmtId="10" fontId="13" fillId="0" borderId="29" xfId="6" applyNumberFormat="1" applyFont="1" applyFill="1" applyBorder="1" applyAlignment="1" applyProtection="1">
      <alignment horizontal="center"/>
      <protection locked="0"/>
    </xf>
    <xf numFmtId="10" fontId="13" fillId="0" borderId="30" xfId="6" applyNumberFormat="1" applyFont="1" applyFill="1" applyBorder="1" applyAlignment="1" applyProtection="1">
      <alignment horizontal="center"/>
      <protection locked="0"/>
    </xf>
    <xf numFmtId="10" fontId="11" fillId="0" borderId="31" xfId="6" applyNumberFormat="1" applyFont="1" applyFill="1" applyBorder="1" applyAlignment="1" applyProtection="1">
      <alignment horizontal="center"/>
      <protection locked="0"/>
    </xf>
    <xf numFmtId="170" fontId="14" fillId="0" borderId="0" xfId="7" applyFont="1" applyFill="1" applyBorder="1" applyAlignment="1" applyProtection="1">
      <alignment horizontal="center"/>
    </xf>
    <xf numFmtId="170" fontId="5" fillId="0" borderId="11" xfId="7" applyFont="1" applyFill="1" applyBorder="1" applyAlignment="1" applyProtection="1">
      <alignment horizontal="center"/>
    </xf>
    <xf numFmtId="170" fontId="14" fillId="0" borderId="32" xfId="7" applyFont="1" applyFill="1" applyBorder="1" applyAlignment="1" applyProtection="1">
      <alignment horizontal="center"/>
    </xf>
    <xf numFmtId="170" fontId="14" fillId="0" borderId="33" xfId="7" applyFont="1" applyFill="1" applyBorder="1" applyAlignment="1" applyProtection="1">
      <alignment horizontal="center"/>
    </xf>
    <xf numFmtId="170" fontId="14" fillId="0" borderId="34" xfId="7" applyFont="1" applyFill="1" applyBorder="1" applyAlignment="1" applyProtection="1">
      <alignment horizontal="center"/>
    </xf>
    <xf numFmtId="170" fontId="3" fillId="0" borderId="0" xfId="7" applyFont="1" applyFill="1" applyBorder="1" applyAlignment="1" applyProtection="1">
      <alignment horizontal="left"/>
    </xf>
    <xf numFmtId="170" fontId="5" fillId="0" borderId="0" xfId="7" applyFont="1" applyFill="1" applyBorder="1" applyAlignment="1" applyProtection="1">
      <alignment horizontal="center"/>
    </xf>
    <xf numFmtId="0" fontId="7" fillId="0" borderId="0" xfId="0" applyFont="1" applyAlignment="1">
      <alignment horizontal="center" vertical="center"/>
    </xf>
    <xf numFmtId="170" fontId="15" fillId="0" borderId="0" xfId="7" applyFont="1" applyFill="1" applyBorder="1" applyAlignment="1" applyProtection="1">
      <alignment horizontal="center"/>
    </xf>
    <xf numFmtId="0" fontId="16" fillId="0" borderId="19" xfId="5" applyFont="1" applyBorder="1"/>
    <xf numFmtId="0" fontId="3" fillId="0" borderId="0" xfId="7" applyNumberFormat="1" applyFont="1" applyFill="1" applyBorder="1" applyAlignment="1" applyProtection="1">
      <alignment horizontal="left"/>
    </xf>
    <xf numFmtId="0" fontId="16" fillId="0" borderId="0" xfId="5" applyFont="1"/>
    <xf numFmtId="0" fontId="10" fillId="0" borderId="5" xfId="5" applyFont="1" applyBorder="1"/>
    <xf numFmtId="0" fontId="10" fillId="0" borderId="7" xfId="5" applyFont="1" applyBorder="1"/>
    <xf numFmtId="0" fontId="16" fillId="0" borderId="35" xfId="5" applyFont="1" applyBorder="1" applyAlignment="1">
      <alignment horizontal="left" vertical="center" wrapText="1"/>
    </xf>
    <xf numFmtId="0" fontId="16" fillId="0" borderId="36" xfId="5" applyFont="1" applyBorder="1" applyAlignment="1" applyProtection="1">
      <alignment horizontal="center"/>
      <protection locked="0"/>
    </xf>
    <xf numFmtId="0" fontId="16" fillId="0" borderId="37" xfId="5" applyFont="1" applyBorder="1" applyAlignment="1">
      <alignment horizontal="center"/>
    </xf>
    <xf numFmtId="0" fontId="16" fillId="0" borderId="38" xfId="5" applyFont="1" applyBorder="1" applyAlignment="1">
      <alignment horizontal="center"/>
    </xf>
    <xf numFmtId="0" fontId="16" fillId="0" borderId="12" xfId="5" applyFont="1" applyBorder="1" applyAlignment="1">
      <alignment horizontal="left" vertical="center" wrapText="1"/>
    </xf>
    <xf numFmtId="171" fontId="16" fillId="0" borderId="32" xfId="5" applyNumberFormat="1" applyFont="1" applyBorder="1" applyAlignment="1" applyProtection="1">
      <alignment horizontal="center"/>
      <protection locked="0"/>
    </xf>
    <xf numFmtId="171" fontId="16" fillId="0" borderId="39" xfId="5" applyNumberFormat="1" applyFont="1" applyBorder="1" applyAlignment="1">
      <alignment horizontal="center"/>
    </xf>
    <xf numFmtId="171" fontId="16" fillId="0" borderId="34" xfId="5" applyNumberFormat="1" applyFont="1" applyBorder="1" applyAlignment="1">
      <alignment horizontal="center"/>
    </xf>
    <xf numFmtId="168" fontId="16" fillId="0" borderId="20" xfId="5" applyNumberFormat="1" applyFont="1" applyBorder="1" applyAlignment="1">
      <alignment horizontal="left"/>
    </xf>
    <xf numFmtId="169" fontId="17" fillId="0" borderId="22" xfId="1" applyNumberFormat="1" applyFont="1" applyFill="1" applyBorder="1" applyAlignment="1" applyProtection="1">
      <alignment horizontal="right" shrinkToFit="1"/>
    </xf>
    <xf numFmtId="0" fontId="10" fillId="5" borderId="16" xfId="5" applyFont="1" applyFill="1" applyBorder="1"/>
    <xf numFmtId="0" fontId="10" fillId="5" borderId="17" xfId="5" applyFont="1" applyFill="1" applyBorder="1"/>
    <xf numFmtId="170" fontId="5" fillId="5" borderId="17" xfId="7" applyFont="1" applyFill="1" applyBorder="1" applyAlignment="1" applyProtection="1">
      <alignment horizontal="center"/>
    </xf>
    <xf numFmtId="0" fontId="10" fillId="5" borderId="18" xfId="5" applyFont="1" applyFill="1" applyBorder="1"/>
    <xf numFmtId="0" fontId="10" fillId="12" borderId="0" xfId="5" applyFont="1" applyFill="1"/>
    <xf numFmtId="170" fontId="5" fillId="13" borderId="41" xfId="7" applyFont="1" applyFill="1" applyBorder="1" applyAlignment="1" applyProtection="1">
      <alignment horizontal="center"/>
    </xf>
    <xf numFmtId="170" fontId="5" fillId="13" borderId="42" xfId="7" applyFont="1" applyFill="1" applyBorder="1" applyAlignment="1" applyProtection="1">
      <alignment horizontal="right"/>
    </xf>
    <xf numFmtId="10" fontId="5" fillId="13" borderId="43" xfId="6" applyNumberFormat="1" applyFont="1" applyFill="1" applyBorder="1" applyAlignment="1" applyProtection="1"/>
    <xf numFmtId="170" fontId="3" fillId="13" borderId="44" xfId="7" applyFont="1" applyFill="1" applyBorder="1" applyAlignment="1" applyProtection="1">
      <alignment horizontal="center"/>
    </xf>
    <xf numFmtId="170" fontId="3" fillId="13" borderId="45" xfId="7" applyFont="1" applyFill="1" applyBorder="1" applyAlignment="1" applyProtection="1">
      <alignment horizontal="right"/>
    </xf>
    <xf numFmtId="170" fontId="3" fillId="13" borderId="46" xfId="7" applyFont="1" applyFill="1" applyBorder="1" applyAlignment="1" applyProtection="1">
      <alignment shrinkToFit="1"/>
    </xf>
    <xf numFmtId="165" fontId="5" fillId="0" borderId="0" xfId="0" applyNumberFormat="1" applyFont="1"/>
    <xf numFmtId="165" fontId="5" fillId="0" borderId="0" xfId="0" applyNumberFormat="1" applyFont="1" applyAlignment="1">
      <alignment horizontal="right"/>
    </xf>
    <xf numFmtId="167" fontId="5" fillId="0" borderId="0" xfId="0" applyNumberFormat="1" applyFont="1" applyAlignment="1">
      <alignment horizontal="left"/>
    </xf>
    <xf numFmtId="0" fontId="3" fillId="0" borderId="7" xfId="4" applyFont="1" applyBorder="1" applyAlignment="1">
      <alignment vertical="center"/>
    </xf>
    <xf numFmtId="0" fontId="10" fillId="0" borderId="7" xfId="5" applyFont="1" applyBorder="1" applyAlignment="1">
      <alignment horizontal="center"/>
    </xf>
    <xf numFmtId="0" fontId="3" fillId="0" borderId="0" xfId="0" applyFont="1"/>
    <xf numFmtId="0" fontId="5" fillId="0" borderId="0" xfId="0" applyFont="1"/>
    <xf numFmtId="0" fontId="5" fillId="0" borderId="0" xfId="4" applyFont="1" applyAlignment="1">
      <alignment vertical="center"/>
    </xf>
    <xf numFmtId="0" fontId="10" fillId="0" borderId="0" xfId="5" applyFont="1" applyAlignment="1">
      <alignment horizontal="center"/>
    </xf>
    <xf numFmtId="43" fontId="11" fillId="0" borderId="24" xfId="1" applyFont="1" applyFill="1" applyBorder="1" applyAlignment="1" applyProtection="1">
      <alignment horizontal="center"/>
    </xf>
    <xf numFmtId="169" fontId="5" fillId="0" borderId="47" xfId="1" applyNumberFormat="1" applyFont="1" applyFill="1" applyBorder="1" applyAlignment="1" applyProtection="1">
      <alignment horizontal="right" vertical="center"/>
    </xf>
    <xf numFmtId="169" fontId="5" fillId="0" borderId="48" xfId="1" applyNumberFormat="1" applyFont="1" applyFill="1" applyBorder="1" applyAlignment="1" applyProtection="1">
      <alignment horizontal="right" vertical="center"/>
    </xf>
    <xf numFmtId="0" fontId="10" fillId="0" borderId="0" xfId="5" applyFont="1" applyAlignment="1">
      <alignment horizontal="center" vertical="center"/>
    </xf>
    <xf numFmtId="43" fontId="10" fillId="0" borderId="0" xfId="1" applyFont="1" applyAlignment="1">
      <alignment horizontal="right"/>
    </xf>
    <xf numFmtId="43" fontId="10" fillId="0" borderId="0" xfId="5" applyNumberFormat="1" applyFont="1" applyAlignment="1">
      <alignment horizontal="right"/>
    </xf>
    <xf numFmtId="10" fontId="18" fillId="0" borderId="31" xfId="6" applyNumberFormat="1" applyFont="1" applyFill="1" applyBorder="1" applyAlignment="1" applyProtection="1">
      <alignment horizontal="right"/>
      <protection hidden="1"/>
    </xf>
    <xf numFmtId="169" fontId="17" fillId="0" borderId="2" xfId="1" applyNumberFormat="1" applyFont="1" applyFill="1" applyBorder="1" applyAlignment="1" applyProtection="1">
      <alignment horizontal="right" shrinkToFit="1"/>
    </xf>
    <xf numFmtId="9" fontId="5" fillId="0" borderId="8" xfId="2" applyFont="1" applyFill="1" applyBorder="1" applyAlignment="1" applyProtection="1">
      <alignment horizontal="right" shrinkToFit="1"/>
    </xf>
    <xf numFmtId="170" fontId="5" fillId="0" borderId="8" xfId="7" applyFont="1" applyFill="1" applyBorder="1" applyAlignment="1" applyProtection="1">
      <alignment horizontal="right" shrinkToFit="1"/>
    </xf>
    <xf numFmtId="168" fontId="16" fillId="0" borderId="19" xfId="5" applyNumberFormat="1" applyFont="1" applyBorder="1" applyAlignment="1">
      <alignment horizontal="left"/>
    </xf>
    <xf numFmtId="0" fontId="3" fillId="0" borderId="0" xfId="3" applyFont="1" applyAlignment="1" applyProtection="1">
      <alignment horizontal="right" vertical="top"/>
      <protection hidden="1"/>
    </xf>
    <xf numFmtId="169" fontId="5" fillId="0" borderId="49" xfId="1" applyNumberFormat="1" applyFont="1" applyFill="1" applyBorder="1" applyAlignment="1" applyProtection="1">
      <alignment horizontal="right" vertical="center"/>
    </xf>
    <xf numFmtId="168" fontId="10" fillId="0" borderId="50" xfId="5" applyNumberFormat="1" applyFont="1" applyBorder="1" applyAlignment="1">
      <alignment horizontal="left"/>
    </xf>
    <xf numFmtId="169" fontId="5" fillId="0" borderId="2" xfId="1" applyNumberFormat="1" applyFont="1" applyFill="1" applyBorder="1" applyAlignment="1" applyProtection="1">
      <alignment horizontal="right" shrinkToFit="1"/>
    </xf>
    <xf numFmtId="9" fontId="5" fillId="0" borderId="51" xfId="2" applyFont="1" applyFill="1" applyBorder="1" applyAlignment="1" applyProtection="1">
      <alignment horizontal="right" shrinkToFit="1"/>
    </xf>
    <xf numFmtId="168" fontId="10" fillId="0" borderId="19" xfId="5" applyNumberFormat="1" applyFont="1" applyBorder="1" applyAlignment="1">
      <alignment horizontal="left"/>
    </xf>
    <xf numFmtId="0" fontId="10" fillId="0" borderId="52" xfId="5" applyFont="1" applyBorder="1"/>
    <xf numFmtId="170" fontId="5" fillId="0" borderId="51" xfId="7" applyFont="1" applyFill="1" applyBorder="1" applyAlignment="1" applyProtection="1">
      <alignment horizontal="right" shrinkToFit="1"/>
    </xf>
    <xf numFmtId="168" fontId="16" fillId="0" borderId="53" xfId="5" applyNumberFormat="1" applyFont="1" applyBorder="1" applyAlignment="1">
      <alignment horizontal="left"/>
    </xf>
    <xf numFmtId="43" fontId="11" fillId="0" borderId="54" xfId="1" applyFont="1" applyFill="1" applyBorder="1" applyAlignment="1" applyProtection="1">
      <alignment horizontal="center"/>
    </xf>
    <xf numFmtId="169" fontId="5" fillId="0" borderId="55" xfId="1" applyNumberFormat="1" applyFont="1" applyFill="1" applyBorder="1" applyAlignment="1" applyProtection="1">
      <alignment horizontal="right" vertical="center"/>
    </xf>
    <xf numFmtId="10" fontId="19" fillId="0" borderId="56" xfId="6" applyNumberFormat="1" applyFont="1" applyFill="1" applyBorder="1" applyAlignment="1" applyProtection="1">
      <alignment horizontal="center"/>
      <protection hidden="1"/>
    </xf>
    <xf numFmtId="10" fontId="18" fillId="14" borderId="28" xfId="6" applyNumberFormat="1" applyFont="1" applyFill="1" applyBorder="1" applyAlignment="1" applyProtection="1">
      <alignment horizontal="center"/>
      <protection locked="0"/>
    </xf>
    <xf numFmtId="10" fontId="18" fillId="14" borderId="56" xfId="6" applyNumberFormat="1" applyFont="1" applyFill="1" applyBorder="1" applyAlignment="1" applyProtection="1">
      <alignment horizontal="center"/>
      <protection locked="0"/>
    </xf>
    <xf numFmtId="0" fontId="5" fillId="0" borderId="6" xfId="4" applyFont="1" applyBorder="1" applyAlignment="1" applyProtection="1">
      <alignment horizontal="left" vertical="top" wrapText="1"/>
      <protection hidden="1"/>
    </xf>
    <xf numFmtId="0" fontId="5" fillId="0" borderId="7" xfId="4" applyFont="1" applyBorder="1" applyAlignment="1" applyProtection="1">
      <alignment horizontal="left" vertical="top" wrapText="1"/>
      <protection hidden="1"/>
    </xf>
    <xf numFmtId="0" fontId="5" fillId="0" borderId="8" xfId="4" applyFont="1" applyBorder="1" applyAlignment="1" applyProtection="1">
      <alignment horizontal="left" vertical="top" wrapText="1"/>
      <protection hidden="1"/>
    </xf>
    <xf numFmtId="0" fontId="5" fillId="0" borderId="9" xfId="4" applyFont="1" applyBorder="1" applyAlignment="1" applyProtection="1">
      <alignment horizontal="left" vertical="top" wrapText="1"/>
      <protection hidden="1"/>
    </xf>
    <xf numFmtId="0" fontId="5" fillId="0" borderId="10" xfId="4" applyFont="1" applyBorder="1" applyAlignment="1" applyProtection="1">
      <alignment horizontal="left" vertical="top" wrapText="1"/>
      <protection hidden="1"/>
    </xf>
    <xf numFmtId="0" fontId="3" fillId="0" borderId="4" xfId="3" applyFont="1" applyBorder="1" applyAlignment="1" applyProtection="1">
      <alignment horizontal="left" vertical="top"/>
      <protection hidden="1"/>
    </xf>
    <xf numFmtId="0" fontId="3" fillId="0" borderId="0" xfId="3" applyFont="1" applyAlignment="1" applyProtection="1">
      <alignment horizontal="left" vertical="top"/>
      <protection hidden="1"/>
    </xf>
    <xf numFmtId="0" fontId="3" fillId="0" borderId="5" xfId="3" applyFont="1" applyBorder="1" applyAlignment="1" applyProtection="1">
      <alignment horizontal="left" vertical="top"/>
      <protection hidden="1"/>
    </xf>
    <xf numFmtId="0" fontId="3" fillId="0" borderId="2" xfId="3" applyFont="1" applyBorder="1" applyAlignment="1" applyProtection="1">
      <alignment horizontal="left" vertical="top"/>
      <protection hidden="1"/>
    </xf>
    <xf numFmtId="0" fontId="3" fillId="0" borderId="1" xfId="3" applyFont="1" applyBorder="1" applyAlignment="1" applyProtection="1">
      <alignment horizontal="left" vertical="top"/>
      <protection hidden="1"/>
    </xf>
    <xf numFmtId="0" fontId="5" fillId="0" borderId="1" xfId="4" applyFont="1" applyBorder="1" applyAlignment="1" applyProtection="1">
      <alignment horizontal="left" vertical="top" wrapText="1"/>
      <protection hidden="1"/>
    </xf>
    <xf numFmtId="0" fontId="3" fillId="0" borderId="0" xfId="3" applyFont="1" applyAlignment="1" applyProtection="1">
      <alignment horizontal="right" vertical="top" indent="1"/>
      <protection hidden="1"/>
    </xf>
    <xf numFmtId="0" fontId="3" fillId="4" borderId="16"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top" wrapText="1"/>
      <protection hidden="1"/>
    </xf>
    <xf numFmtId="165" fontId="5" fillId="0" borderId="0" xfId="0" applyNumberFormat="1" applyFont="1" applyAlignment="1" applyProtection="1">
      <alignment horizontal="right"/>
      <protection hidden="1"/>
    </xf>
    <xf numFmtId="166" fontId="5" fillId="0" borderId="0" xfId="0" applyNumberFormat="1" applyFont="1" applyAlignment="1" applyProtection="1">
      <alignment horizontal="left"/>
      <protection hidden="1"/>
    </xf>
    <xf numFmtId="43" fontId="5" fillId="3" borderId="0" xfId="1" applyFont="1" applyFill="1" applyBorder="1" applyAlignment="1" applyProtection="1">
      <alignment horizontal="left" vertical="center" wrapText="1"/>
      <protection locked="0"/>
    </xf>
    <xf numFmtId="0" fontId="10" fillId="0" borderId="57" xfId="5" applyFont="1" applyBorder="1" applyAlignment="1">
      <alignment horizontal="left"/>
    </xf>
    <xf numFmtId="0" fontId="10" fillId="0" borderId="7" xfId="5" applyFont="1" applyBorder="1" applyAlignment="1">
      <alignment horizontal="left"/>
    </xf>
    <xf numFmtId="0" fontId="10" fillId="0" borderId="8" xfId="5" applyFont="1" applyBorder="1" applyAlignment="1">
      <alignment horizontal="left"/>
    </xf>
    <xf numFmtId="167" fontId="5" fillId="0" borderId="0" xfId="0" applyNumberFormat="1" applyFont="1" applyAlignment="1">
      <alignment horizontal="left"/>
    </xf>
    <xf numFmtId="0" fontId="10" fillId="13" borderId="23" xfId="5" applyFont="1" applyFill="1" applyBorder="1" applyAlignment="1">
      <alignment horizontal="center" vertical="center"/>
    </xf>
    <xf numFmtId="0" fontId="10" fillId="13" borderId="11" xfId="5" applyFont="1" applyFill="1" applyBorder="1" applyAlignment="1">
      <alignment horizontal="center" vertical="center"/>
    </xf>
    <xf numFmtId="0" fontId="16" fillId="0" borderId="16" xfId="5" applyFont="1" applyBorder="1" applyAlignment="1">
      <alignment horizontal="center" vertical="center" wrapText="1"/>
    </xf>
    <xf numFmtId="0" fontId="16" fillId="0" borderId="17" xfId="5" applyFont="1" applyBorder="1" applyAlignment="1">
      <alignment horizontal="left" vertical="center" wrapText="1"/>
    </xf>
    <xf numFmtId="10" fontId="10" fillId="0" borderId="21" xfId="5" applyNumberFormat="1" applyFont="1" applyBorder="1" applyAlignment="1">
      <alignment horizontal="left" vertical="top" wrapText="1"/>
    </xf>
    <xf numFmtId="10" fontId="10" fillId="0" borderId="27" xfId="5" applyNumberFormat="1" applyFont="1" applyBorder="1" applyAlignment="1">
      <alignment horizontal="left" vertical="top" wrapText="1"/>
    </xf>
    <xf numFmtId="10" fontId="10" fillId="0" borderId="0" xfId="5" applyNumberFormat="1" applyFont="1" applyAlignment="1">
      <alignment horizontal="left" vertical="top" wrapText="1"/>
    </xf>
    <xf numFmtId="10" fontId="16" fillId="0" borderId="35" xfId="5" applyNumberFormat="1" applyFont="1" applyBorder="1" applyAlignment="1">
      <alignment horizontal="left" vertical="top" wrapText="1"/>
    </xf>
    <xf numFmtId="10" fontId="16" fillId="0" borderId="27" xfId="5" applyNumberFormat="1" applyFont="1" applyBorder="1" applyAlignment="1">
      <alignment horizontal="left" vertical="top" wrapText="1"/>
    </xf>
    <xf numFmtId="10" fontId="10" fillId="0" borderId="52" xfId="5" applyNumberFormat="1" applyFont="1" applyBorder="1" applyAlignment="1">
      <alignment horizontal="left" vertical="top" wrapText="1"/>
    </xf>
    <xf numFmtId="0" fontId="16" fillId="0" borderId="40" xfId="5" applyFont="1" applyBorder="1" applyAlignment="1">
      <alignment horizontal="left" vertical="top"/>
    </xf>
    <xf numFmtId="166" fontId="5" fillId="0" borderId="0" xfId="0" applyNumberFormat="1" applyFont="1" applyAlignment="1">
      <alignment horizontal="left"/>
    </xf>
    <xf numFmtId="10" fontId="10" fillId="0" borderId="12" xfId="5" applyNumberFormat="1" applyFont="1" applyBorder="1" applyAlignment="1">
      <alignment horizontal="left" vertical="top" wrapText="1"/>
    </xf>
    <xf numFmtId="43" fontId="5" fillId="3" borderId="0" xfId="1" applyFont="1" applyFill="1" applyBorder="1" applyAlignment="1" applyProtection="1">
      <alignment horizontal="left" vertical="center" wrapText="1"/>
    </xf>
    <xf numFmtId="170" fontId="3" fillId="0" borderId="18" xfId="7" applyFont="1" applyFill="1" applyBorder="1" applyAlignment="1" applyProtection="1">
      <alignment horizontal="center" vertical="center" wrapText="1"/>
    </xf>
    <xf numFmtId="169" fontId="3" fillId="0" borderId="3" xfId="1" applyNumberFormat="1" applyFont="1" applyFill="1" applyBorder="1" applyAlignment="1" applyProtection="1">
      <alignment horizontal="center" vertical="center"/>
    </xf>
  </cellXfs>
  <cellStyles count="8">
    <cellStyle name="Normal" xfId="0" builtinId="0"/>
    <cellStyle name="Normal 2" xfId="4" xr:uid="{280A6947-1964-4074-8069-5E30EB023106}"/>
    <cellStyle name="Normal 3" xfId="5" xr:uid="{D54D2B36-ADDE-477D-BA1A-DA28316528E8}"/>
    <cellStyle name="Normal_FICHA DE VERIFICAÇÃO PRELIMINAR - Plano R" xfId="3" xr:uid="{34EAE50C-4F54-427B-AA70-5FF4ADD7A62A}"/>
    <cellStyle name="Porcentagem" xfId="2" builtinId="5"/>
    <cellStyle name="Porcentagem 2" xfId="6" xr:uid="{E010E5C9-6067-4EE3-AA39-C250AFAACF25}"/>
    <cellStyle name="Vírgula" xfId="1" builtinId="3"/>
    <cellStyle name="Vírgula 2" xfId="7" xr:uid="{2DB7FC31-80D1-4F6B-AEF9-B6FB7461ABDD}"/>
  </cellStyles>
  <dxfs count="49">
    <dxf>
      <font>
        <color theme="0"/>
      </font>
      <fill>
        <patternFill>
          <bgColor theme="9" tint="-0.24994659260841701"/>
        </patternFill>
      </fill>
    </dxf>
    <dxf>
      <font>
        <b/>
        <i val="0"/>
        <color theme="0"/>
      </font>
      <fill>
        <patternFill>
          <bgColor theme="9" tint="-0.499984740745262"/>
        </patternFill>
      </fill>
    </dxf>
    <dxf>
      <font>
        <color theme="0" tint="-0.24994659260841701"/>
      </font>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6"/>
          <bgColor indexed="43"/>
        </patternFill>
      </fill>
    </dxf>
    <dxf>
      <font>
        <color auto="1"/>
      </font>
      <fill>
        <patternFill>
          <bgColor rgb="FFBDBDFF"/>
        </patternFill>
      </fill>
    </dxf>
    <dxf>
      <font>
        <b val="0"/>
        <i val="0"/>
        <color theme="0"/>
      </font>
      <fill>
        <patternFill>
          <bgColor rgb="FF002060"/>
        </patternFill>
      </fill>
    </dxf>
    <dxf>
      <font>
        <b/>
        <i val="0"/>
        <color theme="0" tint="-4.9989318521683403E-2"/>
      </font>
      <fill>
        <patternFill patternType="solid">
          <fgColor indexed="46"/>
          <bgColor rgb="FF002060"/>
        </patternFill>
      </fill>
    </dxf>
    <dxf>
      <font>
        <b val="0"/>
        <condense val="0"/>
        <extend val="0"/>
        <color indexed="8"/>
      </font>
      <fill>
        <patternFill patternType="solid">
          <fgColor indexed="46"/>
          <bgColor indexed="24"/>
        </patternFill>
      </fill>
    </dxf>
    <dxf>
      <fill>
        <patternFill patternType="solid">
          <fgColor indexed="26"/>
          <bgColor indexed="43"/>
        </patternFill>
      </fill>
    </dxf>
    <dxf>
      <fill>
        <patternFill patternType="solid">
          <fgColor indexed="44"/>
          <bgColor indexed="22"/>
        </patternFill>
      </fill>
    </dxf>
    <dxf>
      <fill>
        <patternFill patternType="solid">
          <fgColor indexed="44"/>
          <bgColor indexed="22"/>
        </patternFill>
      </fill>
    </dxf>
    <dxf>
      <fill>
        <patternFill patternType="solid">
          <fgColor indexed="46"/>
          <bgColor indexed="55"/>
        </patternFill>
      </fill>
    </dxf>
    <dxf>
      <fill>
        <patternFill patternType="solid">
          <fgColor indexed="44"/>
          <bgColor indexed="22"/>
        </patternFill>
      </fill>
    </dxf>
    <dxf>
      <font>
        <b/>
        <i val="0"/>
        <condense val="0"/>
        <extend val="0"/>
      </font>
      <fill>
        <patternFill patternType="solid">
          <fgColor indexed="46"/>
          <bgColor indexed="55"/>
        </patternFill>
      </fill>
      <border>
        <top style="thin">
          <color indexed="64"/>
        </top>
      </border>
    </dxf>
    <dxf>
      <fill>
        <patternFill patternType="solid">
          <fgColor indexed="44"/>
          <bgColor indexed="22"/>
        </patternFill>
      </fill>
    </dxf>
    <dxf>
      <font>
        <b/>
        <i val="0"/>
        <condense val="0"/>
        <extend val="0"/>
      </font>
      <fill>
        <patternFill patternType="solid">
          <fgColor indexed="46"/>
          <bgColor indexed="55"/>
        </patternFill>
      </fill>
      <border>
        <top style="thin">
          <color indexed="64"/>
        </top>
      </border>
    </dxf>
    <dxf>
      <font>
        <b/>
        <i val="0"/>
        <condense val="0"/>
        <extend val="0"/>
      </font>
      <fill>
        <patternFill patternType="solid">
          <fgColor indexed="46"/>
          <bgColor indexed="55"/>
        </patternFill>
      </fill>
      <border>
        <top style="thin">
          <color indexed="64"/>
        </top>
      </border>
    </dxf>
    <dxf>
      <fill>
        <patternFill patternType="solid">
          <fgColor indexed="44"/>
          <bgColor indexed="22"/>
        </patternFill>
      </fill>
    </dxf>
    <dxf>
      <fill>
        <patternFill patternType="solid">
          <fgColor indexed="44"/>
          <bgColor indexed="22"/>
        </patternFill>
      </fill>
    </dxf>
    <dxf>
      <font>
        <b/>
        <i val="0"/>
        <condense val="0"/>
        <extend val="0"/>
      </font>
      <fill>
        <patternFill patternType="solid">
          <fgColor indexed="46"/>
          <bgColor indexed="55"/>
        </patternFill>
      </fill>
      <border>
        <top style="thin">
          <color indexed="64"/>
        </top>
      </border>
    </dxf>
    <dxf>
      <fill>
        <patternFill patternType="solid">
          <fgColor indexed="44"/>
          <bgColor indexed="22"/>
        </patternFill>
      </fill>
    </dxf>
    <dxf>
      <font>
        <b/>
        <i val="0"/>
        <condense val="0"/>
        <extend val="0"/>
      </font>
      <fill>
        <patternFill patternType="solid">
          <fgColor indexed="46"/>
          <bgColor indexed="55"/>
        </patternFill>
      </fill>
      <border>
        <top style="thin">
          <color indexed="64"/>
        </top>
      </border>
    </dxf>
    <dxf>
      <font>
        <b/>
        <i val="0"/>
        <condense val="0"/>
        <extend val="0"/>
      </font>
      <fill>
        <patternFill patternType="solid">
          <fgColor indexed="46"/>
          <bgColor indexed="55"/>
        </patternFill>
      </fill>
      <border>
        <top style="thin">
          <color indexed="64"/>
        </top>
      </border>
    </dxf>
  </dxfs>
  <tableStyles count="0" defaultTableStyle="TableStyleMedium2" defaultPivotStyle="PivotStyleLight16"/>
  <colors>
    <mruColors>
      <color rgb="FFBDBDFF"/>
      <color rgb="FFB3B3FF"/>
      <color rgb="FF9999FF"/>
      <color rgb="FF6666FF"/>
      <color rgb="FF8181FF"/>
      <color rgb="FFCC9900"/>
      <color rgb="FFFFFFCC"/>
      <color rgb="FFFFFF99"/>
      <color rgb="FFC0C0C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REF!"/>
</file>

<file path=xl/ctrlProps/ctrlProp2.xml><?xml version="1.0" encoding="utf-8"?>
<formControlPr xmlns="http://schemas.microsoft.com/office/spreadsheetml/2009/9/main" objectType="CheckBox" checked="Checked" fmlaLink="#REF!"/>
</file>

<file path=xl/ctrlProps/ctrlProp3.xml><?xml version="1.0" encoding="utf-8"?>
<formControlPr xmlns="http://schemas.microsoft.com/office/spreadsheetml/2009/9/main" objectType="CheckBox" checked="Checked" fmlaLink="#REF!"/>
</file>

<file path=xl/ctrlProps/ctrlProp4.xml><?xml version="1.0" encoding="utf-8"?>
<formControlPr xmlns="http://schemas.microsoft.com/office/spreadsheetml/2009/9/main" objectType="CheckBox" checked="Checked" fmlaLink="#REF!"/>
</file>

<file path=xl/ctrlProps/ctrlProp5.xml><?xml version="1.0" encoding="utf-8"?>
<formControlPr xmlns="http://schemas.microsoft.com/office/spreadsheetml/2009/9/main" objectType="CheckBox" checked="Checked" fmlaLink="#REF!"/>
</file>

<file path=xl/drawings/_rels/drawing1.xml.rels><?xml version="1.0" encoding="UTF-8" standalone="yes"?>
<Relationships xmlns="http://schemas.openxmlformats.org/package/2006/relationships"><Relationship Id="rId1" Type="http://schemas.openxmlformats.org/officeDocument/2006/relationships/hyperlink" Target="#'Proposta Cronograma'!A1"/></Relationships>
</file>

<file path=xl/drawings/_rels/drawing2.xml.rels><?xml version="1.0" encoding="UTF-8" standalone="yes"?>
<Relationships xmlns="http://schemas.openxmlformats.org/package/2006/relationships"><Relationship Id="rId1" Type="http://schemas.openxmlformats.org/officeDocument/2006/relationships/hyperlink" Target="#'Proposta Comercial'!A1"/></Relationships>
</file>

<file path=xl/drawings/drawing1.xml><?xml version="1.0" encoding="utf-8"?>
<xdr:wsDr xmlns:xdr="http://schemas.openxmlformats.org/drawingml/2006/spreadsheetDrawing" xmlns:a="http://schemas.openxmlformats.org/drawingml/2006/main">
  <xdr:twoCellAnchor>
    <xdr:from>
      <xdr:col>6</xdr:col>
      <xdr:colOff>9102</xdr:colOff>
      <xdr:row>8</xdr:row>
      <xdr:rowOff>152400</xdr:rowOff>
    </xdr:from>
    <xdr:to>
      <xdr:col>10</xdr:col>
      <xdr:colOff>1051560</xdr:colOff>
      <xdr:row>11</xdr:row>
      <xdr:rowOff>36243</xdr:rowOff>
    </xdr:to>
    <xdr:sp macro="" textlink="" fLocksText="0">
      <xdr:nvSpPr>
        <xdr:cNvPr id="2" name="TextBoxArred">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8284422" y="1859280"/>
          <a:ext cx="3793278" cy="371523"/>
        </a:xfrm>
        <a:prstGeom prst="rect">
          <a:avLst/>
        </a:prstGeom>
        <a:noFill/>
        <a:ln w="648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pt-BR" sz="1000" b="0" i="0" u="none" strike="noStrike" baseline="0">
              <a:solidFill>
                <a:srgbClr val="000000"/>
              </a:solidFill>
              <a:latin typeface="Arial"/>
              <a:cs typeface="Arial"/>
            </a:rPr>
            <a:t>Considerar valores arredondados com (0,00)</a:t>
          </a:r>
        </a:p>
      </xdr:txBody>
    </xdr:sp>
    <xdr:clientData fPrintsWithSheet="0"/>
  </xdr:twoCellAnchor>
  <mc:AlternateContent xmlns:mc="http://schemas.openxmlformats.org/markup-compatibility/2006">
    <mc:Choice xmlns:a14="http://schemas.microsoft.com/office/drawing/2010/main" Requires="a14">
      <xdr:twoCellAnchor>
        <xdr:from>
          <xdr:col>6</xdr:col>
          <xdr:colOff>219075</xdr:colOff>
          <xdr:row>9</xdr:row>
          <xdr:rowOff>123825</xdr:rowOff>
        </xdr:from>
        <xdr:to>
          <xdr:col>6</xdr:col>
          <xdr:colOff>400050</xdr:colOff>
          <xdr:row>11</xdr:row>
          <xdr:rowOff>38100</xdr:rowOff>
        </xdr:to>
        <xdr:sp macro="" textlink="">
          <xdr:nvSpPr>
            <xdr:cNvPr id="1025" name="CaixaArredQuant"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352425</xdr:colOff>
          <xdr:row>9</xdr:row>
          <xdr:rowOff>123825</xdr:rowOff>
        </xdr:from>
        <xdr:to>
          <xdr:col>7</xdr:col>
          <xdr:colOff>781050</xdr:colOff>
          <xdr:row>11</xdr:row>
          <xdr:rowOff>38100</xdr:rowOff>
        </xdr:to>
        <xdr:sp macro="" textlink="">
          <xdr:nvSpPr>
            <xdr:cNvPr id="1026" name="CaixaArredCustoUnit"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9</xdr:row>
          <xdr:rowOff>123825</xdr:rowOff>
        </xdr:from>
        <xdr:to>
          <xdr:col>8</xdr:col>
          <xdr:colOff>495300</xdr:colOff>
          <xdr:row>11</xdr:row>
          <xdr:rowOff>38100</xdr:rowOff>
        </xdr:to>
        <xdr:sp macro="" textlink="">
          <xdr:nvSpPr>
            <xdr:cNvPr id="1027" name="CaixaArredBDI"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9</xdr:row>
          <xdr:rowOff>123825</xdr:rowOff>
        </xdr:from>
        <xdr:to>
          <xdr:col>9</xdr:col>
          <xdr:colOff>657225</xdr:colOff>
          <xdr:row>11</xdr:row>
          <xdr:rowOff>38100</xdr:rowOff>
        </xdr:to>
        <xdr:sp macro="" textlink="">
          <xdr:nvSpPr>
            <xdr:cNvPr id="1028" name="CaixaArredPrecoUnit"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9</xdr:row>
          <xdr:rowOff>104775</xdr:rowOff>
        </xdr:from>
        <xdr:to>
          <xdr:col>10</xdr:col>
          <xdr:colOff>685800</xdr:colOff>
          <xdr:row>11</xdr:row>
          <xdr:rowOff>28575</xdr:rowOff>
        </xdr:to>
        <xdr:sp macro="" textlink="">
          <xdr:nvSpPr>
            <xdr:cNvPr id="1029" name="CaixaArredPrecoTotal"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PrintsWithSheet="0"/>
      </xdr:twoCellAnchor>
    </mc:Choice>
    <mc:Fallback/>
  </mc:AlternateContent>
  <xdr:twoCellAnchor>
    <xdr:from>
      <xdr:col>1</xdr:col>
      <xdr:colOff>0</xdr:colOff>
      <xdr:row>9</xdr:row>
      <xdr:rowOff>8467</xdr:rowOff>
    </xdr:from>
    <xdr:to>
      <xdr:col>3</xdr:col>
      <xdr:colOff>80124</xdr:colOff>
      <xdr:row>10</xdr:row>
      <xdr:rowOff>168527</xdr:rowOff>
    </xdr:to>
    <xdr:sp macro="" textlink="" fLocksText="0">
      <xdr:nvSpPr>
        <xdr:cNvPr id="4" name="AutoShape 67">
          <a:extLst>
            <a:ext uri="{FF2B5EF4-FFF2-40B4-BE49-F238E27FC236}">
              <a16:creationId xmlns:a16="http://schemas.microsoft.com/office/drawing/2014/main" id="{00000000-0008-0000-0000-000004000000}"/>
            </a:ext>
          </a:extLst>
        </xdr:cNvPr>
        <xdr:cNvSpPr>
          <a:spLocks noChangeArrowheads="1"/>
        </xdr:cNvSpPr>
      </xdr:nvSpPr>
      <xdr:spPr bwMode="auto">
        <a:xfrm>
          <a:off x="1382394" y="1867747"/>
          <a:ext cx="1334250" cy="327700"/>
        </a:xfrm>
        <a:prstGeom prst="roundRect">
          <a:avLst>
            <a:gd name="adj" fmla="val 16667"/>
          </a:avLst>
        </a:prstGeom>
        <a:solidFill>
          <a:srgbClr val="FFCC99"/>
        </a:solidFill>
        <a:ln w="9360">
          <a:solidFill>
            <a:srgbClr val="80808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pt-BR" sz="1100" b="1" i="0" u="none" strike="noStrike" baseline="0">
              <a:solidFill>
                <a:srgbClr val="000000"/>
              </a:solidFill>
              <a:latin typeface="Calibri"/>
            </a:rPr>
            <a:t>ADICIONAR LINHAS</a:t>
          </a:r>
        </a:p>
      </xdr:txBody>
    </xdr:sp>
    <xdr:clientData fPrintsWithSheet="0"/>
  </xdr:twoCellAnchor>
  <xdr:twoCellAnchor>
    <xdr:from>
      <xdr:col>4</xdr:col>
      <xdr:colOff>601348</xdr:colOff>
      <xdr:row>9</xdr:row>
      <xdr:rowOff>8467</xdr:rowOff>
    </xdr:from>
    <xdr:to>
      <xdr:col>4</xdr:col>
      <xdr:colOff>1905575</xdr:colOff>
      <xdr:row>10</xdr:row>
      <xdr:rowOff>168527</xdr:rowOff>
    </xdr:to>
    <xdr:sp macro="" textlink="" fLocksText="0">
      <xdr:nvSpPr>
        <xdr:cNvPr id="5" name="AutoShape 67">
          <a:extLst>
            <a:ext uri="{FF2B5EF4-FFF2-40B4-BE49-F238E27FC236}">
              <a16:creationId xmlns:a16="http://schemas.microsoft.com/office/drawing/2014/main" id="{00000000-0008-0000-0000-000005000000}"/>
            </a:ext>
          </a:extLst>
        </xdr:cNvPr>
        <xdr:cNvSpPr>
          <a:spLocks noChangeArrowheads="1"/>
        </xdr:cNvSpPr>
      </xdr:nvSpPr>
      <xdr:spPr bwMode="auto">
        <a:xfrm>
          <a:off x="3931288" y="1867747"/>
          <a:ext cx="1304227" cy="327700"/>
        </a:xfrm>
        <a:prstGeom prst="roundRect">
          <a:avLst>
            <a:gd name="adj" fmla="val 16667"/>
          </a:avLst>
        </a:prstGeom>
        <a:solidFill>
          <a:srgbClr val="FFCC99"/>
        </a:solidFill>
        <a:ln w="9360">
          <a:solidFill>
            <a:srgbClr val="80808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pt-BR" sz="1100" b="1" i="0" u="none" strike="noStrike" baseline="0">
              <a:solidFill>
                <a:srgbClr val="000000"/>
              </a:solidFill>
              <a:latin typeface="Calibri"/>
            </a:rPr>
            <a:t>FIXAR DESCRIÇÕES</a:t>
          </a:r>
        </a:p>
      </xdr:txBody>
    </xdr:sp>
    <xdr:clientData fPrintsWithSheet="0"/>
  </xdr:twoCellAnchor>
  <xdr:twoCellAnchor>
    <xdr:from>
      <xdr:col>3</xdr:col>
      <xdr:colOff>149643</xdr:colOff>
      <xdr:row>9</xdr:row>
      <xdr:rowOff>8467</xdr:rowOff>
    </xdr:from>
    <xdr:to>
      <xdr:col>4</xdr:col>
      <xdr:colOff>521455</xdr:colOff>
      <xdr:row>10</xdr:row>
      <xdr:rowOff>168527</xdr:rowOff>
    </xdr:to>
    <xdr:sp macro="" textlink="" fLocksText="0">
      <xdr:nvSpPr>
        <xdr:cNvPr id="6" name="AutoShape 67">
          <a:extLst>
            <a:ext uri="{FF2B5EF4-FFF2-40B4-BE49-F238E27FC236}">
              <a16:creationId xmlns:a16="http://schemas.microsoft.com/office/drawing/2014/main" id="{00000000-0008-0000-0000-000006000000}"/>
            </a:ext>
          </a:extLst>
        </xdr:cNvPr>
        <xdr:cNvSpPr>
          <a:spLocks noChangeArrowheads="1"/>
        </xdr:cNvSpPr>
      </xdr:nvSpPr>
      <xdr:spPr bwMode="auto">
        <a:xfrm>
          <a:off x="2786163" y="1867747"/>
          <a:ext cx="1065232" cy="327700"/>
        </a:xfrm>
        <a:prstGeom prst="roundRect">
          <a:avLst>
            <a:gd name="adj" fmla="val 16667"/>
          </a:avLst>
        </a:prstGeom>
        <a:solidFill>
          <a:srgbClr val="FFCC99"/>
        </a:solidFill>
        <a:ln w="9360">
          <a:solidFill>
            <a:srgbClr val="80808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pt-BR" sz="1100" b="1" i="0" u="none" strike="noStrike" baseline="0">
              <a:solidFill>
                <a:srgbClr val="000000"/>
              </a:solidFill>
              <a:latin typeface="Calibri"/>
            </a:rPr>
            <a:t>EXCLUIR LINHAS</a:t>
          </a:r>
        </a:p>
      </xdr:txBody>
    </xdr:sp>
    <xdr:clientData fPrintsWithSheet="0"/>
  </xdr:twoCellAnchor>
  <xdr:twoCellAnchor>
    <xdr:from>
      <xdr:col>4</xdr:col>
      <xdr:colOff>1974219</xdr:colOff>
      <xdr:row>9</xdr:row>
      <xdr:rowOff>8467</xdr:rowOff>
    </xdr:from>
    <xdr:to>
      <xdr:col>4</xdr:col>
      <xdr:colOff>3490270</xdr:colOff>
      <xdr:row>10</xdr:row>
      <xdr:rowOff>168527</xdr:rowOff>
    </xdr:to>
    <xdr:sp macro="" textlink="" fLocksText="0">
      <xdr:nvSpPr>
        <xdr:cNvPr id="7" name="AutoShape 67">
          <a:extLst>
            <a:ext uri="{FF2B5EF4-FFF2-40B4-BE49-F238E27FC236}">
              <a16:creationId xmlns:a16="http://schemas.microsoft.com/office/drawing/2014/main" id="{00000000-0008-0000-0000-000007000000}"/>
            </a:ext>
          </a:extLst>
        </xdr:cNvPr>
        <xdr:cNvSpPr>
          <a:spLocks noChangeArrowheads="1"/>
        </xdr:cNvSpPr>
      </xdr:nvSpPr>
      <xdr:spPr bwMode="auto">
        <a:xfrm>
          <a:off x="5304159" y="1867747"/>
          <a:ext cx="1516051" cy="327700"/>
        </a:xfrm>
        <a:prstGeom prst="roundRect">
          <a:avLst>
            <a:gd name="adj" fmla="val 16667"/>
          </a:avLst>
        </a:prstGeom>
        <a:solidFill>
          <a:srgbClr val="FFCC99"/>
        </a:solidFill>
        <a:ln w="9360">
          <a:solidFill>
            <a:srgbClr val="80808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pt-BR" sz="1100" b="1" i="0" u="none" strike="noStrike" baseline="0">
              <a:solidFill>
                <a:srgbClr val="000000"/>
              </a:solidFill>
              <a:latin typeface="Calibri"/>
            </a:rPr>
            <a:t>RECUPERAR FÓRMULAS</a:t>
          </a:r>
        </a:p>
      </xdr:txBody>
    </xdr:sp>
    <xdr:clientData fPrintsWithSheet="0"/>
  </xdr:twoCellAnchor>
  <xdr:twoCellAnchor>
    <xdr:from>
      <xdr:col>4</xdr:col>
      <xdr:colOff>3564881</xdr:colOff>
      <xdr:row>9</xdr:row>
      <xdr:rowOff>8468</xdr:rowOff>
    </xdr:from>
    <xdr:to>
      <xdr:col>5</xdr:col>
      <xdr:colOff>287861</xdr:colOff>
      <xdr:row>10</xdr:row>
      <xdr:rowOff>168528</xdr:rowOff>
    </xdr:to>
    <xdr:sp macro="" textlink="" fLocksText="0">
      <xdr:nvSpPr>
        <xdr:cNvPr id="8" name="AutoShape 67">
          <a:extLst>
            <a:ext uri="{FF2B5EF4-FFF2-40B4-BE49-F238E27FC236}">
              <a16:creationId xmlns:a16="http://schemas.microsoft.com/office/drawing/2014/main" id="{00000000-0008-0000-0000-000008000000}"/>
            </a:ext>
          </a:extLst>
        </xdr:cNvPr>
        <xdr:cNvSpPr>
          <a:spLocks noChangeArrowheads="1"/>
        </xdr:cNvSpPr>
      </xdr:nvSpPr>
      <xdr:spPr bwMode="auto">
        <a:xfrm>
          <a:off x="6894821" y="1867748"/>
          <a:ext cx="1226400" cy="327700"/>
        </a:xfrm>
        <a:prstGeom prst="roundRect">
          <a:avLst>
            <a:gd name="adj" fmla="val 16667"/>
          </a:avLst>
        </a:prstGeom>
        <a:solidFill>
          <a:srgbClr val="FFCC99"/>
        </a:solidFill>
        <a:ln w="9360">
          <a:solidFill>
            <a:srgbClr val="80808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27360" bIns="27360" anchor="ctr"/>
        <a:lstStyle/>
        <a:p>
          <a:pPr algn="ctr" rtl="0">
            <a:defRPr sz="1000"/>
          </a:pPr>
          <a:r>
            <a:rPr lang="pt-BR" sz="1100" b="1" i="0" u="none" strike="noStrike" baseline="0">
              <a:solidFill>
                <a:srgbClr val="000000"/>
              </a:solidFill>
              <a:latin typeface="Calibri"/>
            </a:rPr>
            <a:t>BUSCAR CÓDIGO</a:t>
          </a:r>
        </a:p>
      </xdr:txBody>
    </xdr:sp>
    <xdr:clientData fPrintsWithSheet="0"/>
  </xdr:twoCellAnchor>
  <xdr:twoCellAnchor>
    <xdr:from>
      <xdr:col>2</xdr:col>
      <xdr:colOff>160020</xdr:colOff>
      <xdr:row>0</xdr:row>
      <xdr:rowOff>60960</xdr:rowOff>
    </xdr:from>
    <xdr:to>
      <xdr:col>9</xdr:col>
      <xdr:colOff>815340</xdr:colOff>
      <xdr:row>0</xdr:row>
      <xdr:rowOff>1120140</xdr:rowOff>
    </xdr:to>
    <xdr:sp macro="" textlink="">
      <xdr:nvSpPr>
        <xdr:cNvPr id="12" name="CaixaDeTexto 11">
          <a:extLst>
            <a:ext uri="{FF2B5EF4-FFF2-40B4-BE49-F238E27FC236}">
              <a16:creationId xmlns:a16="http://schemas.microsoft.com/office/drawing/2014/main" id="{00000000-0008-0000-0000-00000C000000}"/>
            </a:ext>
          </a:extLst>
        </xdr:cNvPr>
        <xdr:cNvSpPr txBox="1"/>
      </xdr:nvSpPr>
      <xdr:spPr>
        <a:xfrm>
          <a:off x="609600" y="60960"/>
          <a:ext cx="9166860" cy="1059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a:latin typeface="Arial" panose="020B0604020202020204" pitchFamily="34" charset="0"/>
              <a:cs typeface="Arial" panose="020B0604020202020204" pitchFamily="34" charset="0"/>
            </a:rPr>
            <a:t>ESPAÇO RESERVADO PARA LOGOMARCA,</a:t>
          </a:r>
          <a:r>
            <a:rPr lang="pt-BR" sz="1600" baseline="0">
              <a:latin typeface="Arial" panose="020B0604020202020204" pitchFamily="34" charset="0"/>
              <a:cs typeface="Arial" panose="020B0604020202020204" pitchFamily="34" charset="0"/>
            </a:rPr>
            <a:t> RAZÃO SOCIAL E CNPJ DO LICITANTE</a:t>
          </a:r>
          <a:endParaRPr lang="pt-BR" sz="1600">
            <a:latin typeface="Arial" panose="020B0604020202020204" pitchFamily="34" charset="0"/>
            <a:cs typeface="Arial" panose="020B0604020202020204" pitchFamily="34" charset="0"/>
          </a:endParaRPr>
        </a:p>
      </xdr:txBody>
    </xdr:sp>
    <xdr:clientData/>
  </xdr:twoCellAnchor>
  <xdr:twoCellAnchor>
    <xdr:from>
      <xdr:col>11</xdr:col>
      <xdr:colOff>304800</xdr:colOff>
      <xdr:row>5</xdr:row>
      <xdr:rowOff>15240</xdr:rowOff>
    </xdr:from>
    <xdr:to>
      <xdr:col>13</xdr:col>
      <xdr:colOff>411480</xdr:colOff>
      <xdr:row>12</xdr:row>
      <xdr:rowOff>30480</xdr:rowOff>
    </xdr:to>
    <xdr:sp macro="" textlink="">
      <xdr:nvSpPr>
        <xdr:cNvPr id="3" name="Retângulo: Cantos Arredondado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0942320" y="1600200"/>
          <a:ext cx="1325880" cy="472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Arial Narrow" panose="020B0606020202030204" pitchFamily="34" charset="0"/>
              <a:cs typeface="Arial" panose="020B0604020202020204" pitchFamily="34" charset="0"/>
            </a:rPr>
            <a:t>PROPOSTA CRONOGRAMA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xdr:row>
      <xdr:rowOff>137160</xdr:rowOff>
    </xdr:from>
    <xdr:to>
      <xdr:col>0</xdr:col>
      <xdr:colOff>1150620</xdr:colOff>
      <xdr:row>8</xdr:row>
      <xdr:rowOff>60960</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38100" y="1356360"/>
          <a:ext cx="1112520" cy="472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Arial Narrow" panose="020B0606020202030204" pitchFamily="34" charset="0"/>
              <a:cs typeface="Arial" panose="020B0604020202020204" pitchFamily="34" charset="0"/>
            </a:rPr>
            <a:t>PROPOSTA ORÇAMENTO</a:t>
          </a:r>
        </a:p>
      </xdr:txBody>
    </xdr:sp>
    <xdr:clientData/>
  </xdr:twoCellAnchor>
  <xdr:twoCellAnchor>
    <xdr:from>
      <xdr:col>1</xdr:col>
      <xdr:colOff>167640</xdr:colOff>
      <xdr:row>0</xdr:row>
      <xdr:rowOff>0</xdr:rowOff>
    </xdr:from>
    <xdr:to>
      <xdr:col>13</xdr:col>
      <xdr:colOff>137160</xdr:colOff>
      <xdr:row>4</xdr:row>
      <xdr:rowOff>15240</xdr:rowOff>
    </xdr:to>
    <xdr:sp macro="" textlink="">
      <xdr:nvSpPr>
        <xdr:cNvPr id="3" name="CaixaDeTexto 2">
          <a:extLst>
            <a:ext uri="{FF2B5EF4-FFF2-40B4-BE49-F238E27FC236}">
              <a16:creationId xmlns:a16="http://schemas.microsoft.com/office/drawing/2014/main" id="{00000000-0008-0000-0100-000003000000}"/>
            </a:ext>
          </a:extLst>
        </xdr:cNvPr>
        <xdr:cNvSpPr txBox="1"/>
      </xdr:nvSpPr>
      <xdr:spPr>
        <a:xfrm>
          <a:off x="1417320" y="0"/>
          <a:ext cx="9166860" cy="1097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a:latin typeface="Arial" panose="020B0604020202020204" pitchFamily="34" charset="0"/>
              <a:cs typeface="Arial" panose="020B0604020202020204" pitchFamily="34" charset="0"/>
            </a:rPr>
            <a:t>ESPAÇO RESERVADO PARA LOGOMARCA,</a:t>
          </a:r>
          <a:r>
            <a:rPr lang="pt-BR" sz="1600" baseline="0">
              <a:latin typeface="Arial" panose="020B0604020202020204" pitchFamily="34" charset="0"/>
              <a:cs typeface="Arial" panose="020B0604020202020204" pitchFamily="34" charset="0"/>
            </a:rPr>
            <a:t> RAZÃO SOCIAL E CNPJ DO LICITANTE</a:t>
          </a:r>
          <a:endParaRPr lang="pt-BR" sz="16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emi\OneDrive\Documentos\PMSL\PROJETOS\Pra&#231;as\Aur&#233;lio%20Orlandi\Or&#231;amento\Aur&#233;lio%20Orlandi%20-%20Or&#231;amento.xlsm" TargetMode="External"/><Relationship Id="rId1" Type="http://schemas.openxmlformats.org/officeDocument/2006/relationships/externalLinkPath" Target="file:///C:\Users\ademi\OneDrive\Documentos\PMSL\PROJETOS\Pra&#231;as\Aur&#233;lio%20Orlandi\Or&#231;amento\Aur&#233;lio%20Orlandi%20-%20Or&#231;amen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1</v>
          </cell>
        </row>
        <row r="4">
          <cell r="O4">
            <v>1</v>
          </cell>
        </row>
      </sheetData>
      <sheetData sheetId="1">
        <row r="4">
          <cell r="F4" t="str">
            <v>(SELECIONAR)</v>
          </cell>
        </row>
        <row r="6">
          <cell r="F6" t="str">
            <v>Santa Lúcia</v>
          </cell>
        </row>
        <row r="16">
          <cell r="F16" t="str">
            <v>CONSTRUÇÃO DE CAMINHOS E PASSEIOS EM CANTEIRO CENTRAL DA AVENIDA AURÉLIO ORLANDI</v>
          </cell>
        </row>
        <row r="17">
          <cell r="F17" t="str">
            <v>CONSTRUÇÃO DE CAMINHOS E PASSEIOS EM CANTEIRO CENTRAL DA AVENIDA AURÉLIO ORLANDI</v>
          </cell>
        </row>
        <row r="18">
          <cell r="F18" t="str">
            <v>NÃO DESONERADO</v>
          </cell>
        </row>
        <row r="22">
          <cell r="F22" t="str">
            <v>ADEMILSON ROBERTO RAMOS</v>
          </cell>
        </row>
        <row r="23">
          <cell r="F23" t="str">
            <v>A117021-0</v>
          </cell>
        </row>
        <row r="24">
          <cell r="F24" t="str">
            <v>14197287</v>
          </cell>
        </row>
        <row r="31">
          <cell r="F31" t="str">
            <v>TransfereGOV</v>
          </cell>
        </row>
      </sheetData>
      <sheetData sheetId="2"/>
      <sheetData sheetId="3"/>
      <sheetData sheetId="4">
        <row r="15">
          <cell r="D15">
            <v>21</v>
          </cell>
          <cell r="O15" t="str">
            <v>CONSTRUÇÃO DE CAMINHOS E PASSEIOS EM CANTEIRO CENTRAL DA AVENIDA AURÉLIO ORLANDI</v>
          </cell>
          <cell r="X15">
            <v>279155.93999999994</v>
          </cell>
        </row>
        <row r="16">
          <cell r="X16">
            <v>2706.46</v>
          </cell>
        </row>
        <row r="17">
          <cell r="X17">
            <v>2706.46</v>
          </cell>
        </row>
        <row r="18">
          <cell r="X18">
            <v>1720.94</v>
          </cell>
        </row>
        <row r="19">
          <cell r="X19">
            <v>985.52</v>
          </cell>
        </row>
        <row r="20">
          <cell r="X20">
            <v>65309.04</v>
          </cell>
        </row>
        <row r="21">
          <cell r="X21">
            <v>65309.04</v>
          </cell>
        </row>
        <row r="22">
          <cell r="X22">
            <v>2690.33</v>
          </cell>
        </row>
        <row r="23">
          <cell r="X23">
            <v>3084.4</v>
          </cell>
        </row>
        <row r="24">
          <cell r="X24">
            <v>4359.71</v>
          </cell>
        </row>
        <row r="25">
          <cell r="X25">
            <v>55174.6</v>
          </cell>
        </row>
        <row r="26">
          <cell r="X26">
            <v>163531.4</v>
          </cell>
        </row>
        <row r="27">
          <cell r="X27">
            <v>163531.4</v>
          </cell>
        </row>
        <row r="28">
          <cell r="X28">
            <v>138391.10999999999</v>
          </cell>
        </row>
        <row r="29">
          <cell r="X29">
            <v>20984.99</v>
          </cell>
        </row>
        <row r="30">
          <cell r="X30">
            <v>4155.3</v>
          </cell>
        </row>
        <row r="31">
          <cell r="X31">
            <v>7705.36</v>
          </cell>
        </row>
        <row r="32">
          <cell r="X32">
            <v>7705.36</v>
          </cell>
        </row>
        <row r="33">
          <cell r="X33">
            <v>7705.36</v>
          </cell>
        </row>
        <row r="34">
          <cell r="X34">
            <v>39903.68</v>
          </cell>
        </row>
        <row r="35">
          <cell r="X35">
            <v>39903.68</v>
          </cell>
        </row>
        <row r="36">
          <cell r="X36">
            <v>39903.68</v>
          </cell>
        </row>
      </sheetData>
      <sheetData sheetId="5">
        <row r="12">
          <cell r="A12">
            <v>2</v>
          </cell>
        </row>
        <row r="15">
          <cell r="M15">
            <v>1</v>
          </cell>
          <cell r="AB15">
            <v>279155.94</v>
          </cell>
          <cell r="AC15">
            <v>0</v>
          </cell>
          <cell r="AD15">
            <v>0</v>
          </cell>
          <cell r="AE15">
            <v>0</v>
          </cell>
          <cell r="AF15">
            <v>0</v>
          </cell>
          <cell r="AG15">
            <v>0</v>
          </cell>
          <cell r="AH15">
            <v>0</v>
          </cell>
          <cell r="AI15">
            <v>0</v>
          </cell>
          <cell r="AJ15">
            <v>0</v>
          </cell>
          <cell r="AK15">
            <v>0</v>
          </cell>
          <cell r="AM15">
            <v>1000000000000</v>
          </cell>
          <cell r="AN15">
            <v>1000000000000</v>
          </cell>
          <cell r="AO15">
            <v>1000000000000</v>
          </cell>
          <cell r="AP15">
            <v>1000000000000</v>
          </cell>
          <cell r="AQ15">
            <v>1000000000000</v>
          </cell>
          <cell r="AR15">
            <v>1000000000000</v>
          </cell>
          <cell r="AS15">
            <v>1000000000000</v>
          </cell>
          <cell r="AT15">
            <v>1000000000000</v>
          </cell>
          <cell r="AU15">
            <v>1000000000000</v>
          </cell>
          <cell r="AV15">
            <v>1000000000000</v>
          </cell>
        </row>
        <row r="16">
          <cell r="M16" t="str">
            <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cell r="AR16">
            <v>0</v>
          </cell>
          <cell r="AS16">
            <v>0</v>
          </cell>
          <cell r="AT16">
            <v>0</v>
          </cell>
          <cell r="AU16">
            <v>0</v>
          </cell>
          <cell r="AV16">
            <v>0</v>
          </cell>
        </row>
        <row r="17">
          <cell r="M17" t="str">
            <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cell r="AR17">
            <v>0</v>
          </cell>
          <cell r="AS17">
            <v>0</v>
          </cell>
          <cell r="AT17">
            <v>0</v>
          </cell>
          <cell r="AU17">
            <v>0</v>
          </cell>
          <cell r="AV17">
            <v>0</v>
          </cell>
        </row>
        <row r="18">
          <cell r="M18">
            <v>2</v>
          </cell>
          <cell r="AB18">
            <v>1720.94</v>
          </cell>
          <cell r="AC18">
            <v>0</v>
          </cell>
          <cell r="AD18">
            <v>0</v>
          </cell>
          <cell r="AE18">
            <v>0</v>
          </cell>
          <cell r="AF18">
            <v>0</v>
          </cell>
          <cell r="AG18">
            <v>0</v>
          </cell>
          <cell r="AH18">
            <v>0</v>
          </cell>
          <cell r="AI18">
            <v>0</v>
          </cell>
          <cell r="AJ18">
            <v>0</v>
          </cell>
          <cell r="AK18">
            <v>0</v>
          </cell>
          <cell r="AM18">
            <v>1</v>
          </cell>
          <cell r="AN18">
            <v>1000000000000</v>
          </cell>
          <cell r="AO18">
            <v>1000000000000</v>
          </cell>
          <cell r="AP18">
            <v>1000000000000</v>
          </cell>
          <cell r="AQ18">
            <v>1000000000000</v>
          </cell>
          <cell r="AR18">
            <v>1000000000000</v>
          </cell>
          <cell r="AS18">
            <v>1000000000000</v>
          </cell>
          <cell r="AT18">
            <v>1000000000000</v>
          </cell>
          <cell r="AU18">
            <v>1000000000000</v>
          </cell>
          <cell r="AV18">
            <v>1000000000000</v>
          </cell>
        </row>
        <row r="19">
          <cell r="M19">
            <v>2</v>
          </cell>
          <cell r="AB19">
            <v>985.52</v>
          </cell>
          <cell r="AC19">
            <v>0</v>
          </cell>
          <cell r="AD19">
            <v>0</v>
          </cell>
          <cell r="AE19">
            <v>0</v>
          </cell>
          <cell r="AF19">
            <v>0</v>
          </cell>
          <cell r="AG19">
            <v>0</v>
          </cell>
          <cell r="AH19">
            <v>0</v>
          </cell>
          <cell r="AI19">
            <v>0</v>
          </cell>
          <cell r="AJ19">
            <v>0</v>
          </cell>
          <cell r="AK19">
            <v>0</v>
          </cell>
          <cell r="AM19">
            <v>1</v>
          </cell>
          <cell r="AN19">
            <v>1000000000000</v>
          </cell>
          <cell r="AO19">
            <v>1000000000000</v>
          </cell>
          <cell r="AP19">
            <v>1000000000000</v>
          </cell>
          <cell r="AQ19">
            <v>1000000000000</v>
          </cell>
          <cell r="AR19">
            <v>1000000000000</v>
          </cell>
          <cell r="AS19">
            <v>1000000000000</v>
          </cell>
          <cell r="AT19">
            <v>1000000000000</v>
          </cell>
          <cell r="AU19">
            <v>1000000000000</v>
          </cell>
          <cell r="AV19">
            <v>1000000000000</v>
          </cell>
        </row>
        <row r="20">
          <cell r="M20" t="str">
            <v/>
          </cell>
          <cell r="AB20">
            <v>0</v>
          </cell>
          <cell r="AC20">
            <v>0</v>
          </cell>
          <cell r="AD20">
            <v>0</v>
          </cell>
          <cell r="AE20">
            <v>0</v>
          </cell>
          <cell r="AF20">
            <v>0</v>
          </cell>
          <cell r="AG20">
            <v>0</v>
          </cell>
          <cell r="AH20">
            <v>0</v>
          </cell>
          <cell r="AI20">
            <v>0</v>
          </cell>
          <cell r="AJ20">
            <v>0</v>
          </cell>
          <cell r="AK20">
            <v>0</v>
          </cell>
          <cell r="AM20">
            <v>0</v>
          </cell>
          <cell r="AN20">
            <v>0</v>
          </cell>
          <cell r="AO20">
            <v>0</v>
          </cell>
          <cell r="AP20">
            <v>0</v>
          </cell>
          <cell r="AQ20">
            <v>0</v>
          </cell>
          <cell r="AR20">
            <v>0</v>
          </cell>
          <cell r="AS20">
            <v>0</v>
          </cell>
          <cell r="AT20">
            <v>0</v>
          </cell>
          <cell r="AU20">
            <v>0</v>
          </cell>
          <cell r="AV20">
            <v>0</v>
          </cell>
        </row>
        <row r="21">
          <cell r="M21" t="str">
            <v/>
          </cell>
          <cell r="AB21">
            <v>0</v>
          </cell>
          <cell r="AC21">
            <v>0</v>
          </cell>
          <cell r="AD21">
            <v>0</v>
          </cell>
          <cell r="AE21">
            <v>0</v>
          </cell>
          <cell r="AF21">
            <v>0</v>
          </cell>
          <cell r="AG21">
            <v>0</v>
          </cell>
          <cell r="AH21">
            <v>0</v>
          </cell>
          <cell r="AI21">
            <v>0</v>
          </cell>
          <cell r="AJ21">
            <v>0</v>
          </cell>
          <cell r="AK21">
            <v>0</v>
          </cell>
          <cell r="AM21">
            <v>0</v>
          </cell>
          <cell r="AN21">
            <v>0</v>
          </cell>
          <cell r="AO21">
            <v>0</v>
          </cell>
          <cell r="AP21">
            <v>0</v>
          </cell>
          <cell r="AQ21">
            <v>0</v>
          </cell>
          <cell r="AR21">
            <v>0</v>
          </cell>
          <cell r="AS21">
            <v>0</v>
          </cell>
          <cell r="AT21">
            <v>0</v>
          </cell>
          <cell r="AU21">
            <v>0</v>
          </cell>
          <cell r="AV21">
            <v>0</v>
          </cell>
        </row>
        <row r="22">
          <cell r="M22">
            <v>3</v>
          </cell>
          <cell r="AB22">
            <v>2690.33</v>
          </cell>
          <cell r="AC22">
            <v>0</v>
          </cell>
          <cell r="AD22">
            <v>0</v>
          </cell>
          <cell r="AE22">
            <v>0</v>
          </cell>
          <cell r="AF22">
            <v>0</v>
          </cell>
          <cell r="AG22">
            <v>0</v>
          </cell>
          <cell r="AH22">
            <v>0</v>
          </cell>
          <cell r="AI22">
            <v>0</v>
          </cell>
          <cell r="AJ22">
            <v>0</v>
          </cell>
          <cell r="AK22">
            <v>0</v>
          </cell>
          <cell r="AM22">
            <v>2</v>
          </cell>
          <cell r="AN22">
            <v>1000000000000</v>
          </cell>
          <cell r="AO22">
            <v>1000000000000</v>
          </cell>
          <cell r="AP22">
            <v>1000000000000</v>
          </cell>
          <cell r="AQ22">
            <v>1000000000000</v>
          </cell>
          <cell r="AR22">
            <v>1000000000000</v>
          </cell>
          <cell r="AS22">
            <v>1000000000000</v>
          </cell>
          <cell r="AT22">
            <v>1000000000000</v>
          </cell>
          <cell r="AU22">
            <v>1000000000000</v>
          </cell>
          <cell r="AV22">
            <v>1000000000000</v>
          </cell>
        </row>
        <row r="23">
          <cell r="M23">
            <v>3</v>
          </cell>
          <cell r="AB23">
            <v>3084.4</v>
          </cell>
          <cell r="AC23">
            <v>0</v>
          </cell>
          <cell r="AD23">
            <v>0</v>
          </cell>
          <cell r="AE23">
            <v>0</v>
          </cell>
          <cell r="AF23">
            <v>0</v>
          </cell>
          <cell r="AG23">
            <v>0</v>
          </cell>
          <cell r="AH23">
            <v>0</v>
          </cell>
          <cell r="AI23">
            <v>0</v>
          </cell>
          <cell r="AJ23">
            <v>0</v>
          </cell>
          <cell r="AK23">
            <v>0</v>
          </cell>
          <cell r="AM23">
            <v>2</v>
          </cell>
          <cell r="AN23">
            <v>1000000000000</v>
          </cell>
          <cell r="AO23">
            <v>1000000000000</v>
          </cell>
          <cell r="AP23">
            <v>1000000000000</v>
          </cell>
          <cell r="AQ23">
            <v>1000000000000</v>
          </cell>
          <cell r="AR23">
            <v>1000000000000</v>
          </cell>
          <cell r="AS23">
            <v>1000000000000</v>
          </cell>
          <cell r="AT23">
            <v>1000000000000</v>
          </cell>
          <cell r="AU23">
            <v>1000000000000</v>
          </cell>
          <cell r="AV23">
            <v>1000000000000</v>
          </cell>
        </row>
        <row r="24">
          <cell r="M24">
            <v>3</v>
          </cell>
          <cell r="AB24">
            <v>4359.71</v>
          </cell>
          <cell r="AC24">
            <v>0</v>
          </cell>
          <cell r="AD24">
            <v>0</v>
          </cell>
          <cell r="AE24">
            <v>0</v>
          </cell>
          <cell r="AF24">
            <v>0</v>
          </cell>
          <cell r="AG24">
            <v>0</v>
          </cell>
          <cell r="AH24">
            <v>0</v>
          </cell>
          <cell r="AI24">
            <v>0</v>
          </cell>
          <cell r="AJ24">
            <v>0</v>
          </cell>
          <cell r="AK24">
            <v>0</v>
          </cell>
          <cell r="AM24">
            <v>2</v>
          </cell>
          <cell r="AN24">
            <v>1000000000000</v>
          </cell>
          <cell r="AO24">
            <v>1000000000000</v>
          </cell>
          <cell r="AP24">
            <v>1000000000000</v>
          </cell>
          <cell r="AQ24">
            <v>1000000000000</v>
          </cell>
          <cell r="AR24">
            <v>1000000000000</v>
          </cell>
          <cell r="AS24">
            <v>1000000000000</v>
          </cell>
          <cell r="AT24">
            <v>1000000000000</v>
          </cell>
          <cell r="AU24">
            <v>1000000000000</v>
          </cell>
          <cell r="AV24">
            <v>1000000000000</v>
          </cell>
        </row>
        <row r="25">
          <cell r="M25">
            <v>3</v>
          </cell>
          <cell r="AB25">
            <v>55174.6</v>
          </cell>
          <cell r="AC25">
            <v>0</v>
          </cell>
          <cell r="AD25">
            <v>0</v>
          </cell>
          <cell r="AE25">
            <v>0</v>
          </cell>
          <cell r="AF25">
            <v>0</v>
          </cell>
          <cell r="AG25">
            <v>0</v>
          </cell>
          <cell r="AH25">
            <v>0</v>
          </cell>
          <cell r="AI25">
            <v>0</v>
          </cell>
          <cell r="AJ25">
            <v>0</v>
          </cell>
          <cell r="AK25">
            <v>0</v>
          </cell>
          <cell r="AM25">
            <v>2</v>
          </cell>
          <cell r="AN25">
            <v>1000000000000</v>
          </cell>
          <cell r="AO25">
            <v>1000000000000</v>
          </cell>
          <cell r="AP25">
            <v>1000000000000</v>
          </cell>
          <cell r="AQ25">
            <v>1000000000000</v>
          </cell>
          <cell r="AR25">
            <v>1000000000000</v>
          </cell>
          <cell r="AS25">
            <v>1000000000000</v>
          </cell>
          <cell r="AT25">
            <v>1000000000000</v>
          </cell>
          <cell r="AU25">
            <v>1000000000000</v>
          </cell>
          <cell r="AV25">
            <v>1000000000000</v>
          </cell>
        </row>
        <row r="26">
          <cell r="M26" t="str">
            <v/>
          </cell>
          <cell r="AB26">
            <v>0</v>
          </cell>
          <cell r="AC26">
            <v>0</v>
          </cell>
          <cell r="AD26">
            <v>0</v>
          </cell>
          <cell r="AE26">
            <v>0</v>
          </cell>
          <cell r="AF26">
            <v>0</v>
          </cell>
          <cell r="AG26">
            <v>0</v>
          </cell>
          <cell r="AH26">
            <v>0</v>
          </cell>
          <cell r="AI26">
            <v>0</v>
          </cell>
          <cell r="AJ26">
            <v>0</v>
          </cell>
          <cell r="AK26">
            <v>0</v>
          </cell>
          <cell r="AM26">
            <v>0</v>
          </cell>
          <cell r="AN26">
            <v>0</v>
          </cell>
          <cell r="AO26">
            <v>0</v>
          </cell>
          <cell r="AP26">
            <v>0</v>
          </cell>
          <cell r="AQ26">
            <v>0</v>
          </cell>
          <cell r="AR26">
            <v>0</v>
          </cell>
          <cell r="AS26">
            <v>0</v>
          </cell>
          <cell r="AT26">
            <v>0</v>
          </cell>
          <cell r="AU26">
            <v>0</v>
          </cell>
          <cell r="AV26">
            <v>0</v>
          </cell>
        </row>
        <row r="27">
          <cell r="M27" t="str">
            <v/>
          </cell>
          <cell r="AB27">
            <v>0</v>
          </cell>
          <cell r="AC27">
            <v>0</v>
          </cell>
          <cell r="AD27">
            <v>0</v>
          </cell>
          <cell r="AE27">
            <v>0</v>
          </cell>
          <cell r="AF27">
            <v>0</v>
          </cell>
          <cell r="AG27">
            <v>0</v>
          </cell>
          <cell r="AH27">
            <v>0</v>
          </cell>
          <cell r="AI27">
            <v>0</v>
          </cell>
          <cell r="AJ27">
            <v>0</v>
          </cell>
          <cell r="AK27">
            <v>0</v>
          </cell>
          <cell r="AM27">
            <v>0</v>
          </cell>
          <cell r="AN27">
            <v>0</v>
          </cell>
          <cell r="AO27">
            <v>0</v>
          </cell>
          <cell r="AP27">
            <v>0</v>
          </cell>
          <cell r="AQ27">
            <v>0</v>
          </cell>
          <cell r="AR27">
            <v>0</v>
          </cell>
          <cell r="AS27">
            <v>0</v>
          </cell>
          <cell r="AT27">
            <v>0</v>
          </cell>
          <cell r="AU27">
            <v>0</v>
          </cell>
          <cell r="AV27">
            <v>0</v>
          </cell>
        </row>
        <row r="28">
          <cell r="M28">
            <v>4</v>
          </cell>
          <cell r="AB28">
            <v>138391.10999999999</v>
          </cell>
          <cell r="AC28">
            <v>0</v>
          </cell>
          <cell r="AD28">
            <v>0</v>
          </cell>
          <cell r="AE28">
            <v>0</v>
          </cell>
          <cell r="AF28">
            <v>0</v>
          </cell>
          <cell r="AG28">
            <v>0</v>
          </cell>
          <cell r="AH28">
            <v>0</v>
          </cell>
          <cell r="AI28">
            <v>0</v>
          </cell>
          <cell r="AJ28">
            <v>0</v>
          </cell>
          <cell r="AK28">
            <v>0</v>
          </cell>
          <cell r="AM28">
            <v>3</v>
          </cell>
          <cell r="AN28">
            <v>1000000000000</v>
          </cell>
          <cell r="AO28">
            <v>1000000000000</v>
          </cell>
          <cell r="AP28">
            <v>1000000000000</v>
          </cell>
          <cell r="AQ28">
            <v>1000000000000</v>
          </cell>
          <cell r="AR28">
            <v>1000000000000</v>
          </cell>
          <cell r="AS28">
            <v>1000000000000</v>
          </cell>
          <cell r="AT28">
            <v>1000000000000</v>
          </cell>
          <cell r="AU28">
            <v>1000000000000</v>
          </cell>
          <cell r="AV28">
            <v>1000000000000</v>
          </cell>
        </row>
        <row r="29">
          <cell r="M29">
            <v>4</v>
          </cell>
          <cell r="AB29">
            <v>20984.99</v>
          </cell>
          <cell r="AC29">
            <v>0</v>
          </cell>
          <cell r="AD29">
            <v>0</v>
          </cell>
          <cell r="AE29">
            <v>0</v>
          </cell>
          <cell r="AF29">
            <v>0</v>
          </cell>
          <cell r="AG29">
            <v>0</v>
          </cell>
          <cell r="AH29">
            <v>0</v>
          </cell>
          <cell r="AI29">
            <v>0</v>
          </cell>
          <cell r="AJ29">
            <v>0</v>
          </cell>
          <cell r="AK29">
            <v>0</v>
          </cell>
          <cell r="AM29">
            <v>3</v>
          </cell>
          <cell r="AN29">
            <v>1000000000000</v>
          </cell>
          <cell r="AO29">
            <v>1000000000000</v>
          </cell>
          <cell r="AP29">
            <v>1000000000000</v>
          </cell>
          <cell r="AQ29">
            <v>1000000000000</v>
          </cell>
          <cell r="AR29">
            <v>1000000000000</v>
          </cell>
          <cell r="AS29">
            <v>1000000000000</v>
          </cell>
          <cell r="AT29">
            <v>1000000000000</v>
          </cell>
          <cell r="AU29">
            <v>1000000000000</v>
          </cell>
          <cell r="AV29">
            <v>1000000000000</v>
          </cell>
        </row>
        <row r="30">
          <cell r="M30">
            <v>4</v>
          </cell>
          <cell r="AB30">
            <v>4155.3</v>
          </cell>
          <cell r="AC30">
            <v>0</v>
          </cell>
          <cell r="AD30">
            <v>0</v>
          </cell>
          <cell r="AE30">
            <v>0</v>
          </cell>
          <cell r="AF30">
            <v>0</v>
          </cell>
          <cell r="AG30">
            <v>0</v>
          </cell>
          <cell r="AH30">
            <v>0</v>
          </cell>
          <cell r="AI30">
            <v>0</v>
          </cell>
          <cell r="AJ30">
            <v>0</v>
          </cell>
          <cell r="AK30">
            <v>0</v>
          </cell>
          <cell r="AM30">
            <v>3</v>
          </cell>
          <cell r="AN30">
            <v>1000000000000</v>
          </cell>
          <cell r="AO30">
            <v>1000000000000</v>
          </cell>
          <cell r="AP30">
            <v>1000000000000</v>
          </cell>
          <cell r="AQ30">
            <v>1000000000000</v>
          </cell>
          <cell r="AR30">
            <v>1000000000000</v>
          </cell>
          <cell r="AS30">
            <v>1000000000000</v>
          </cell>
          <cell r="AT30">
            <v>1000000000000</v>
          </cell>
          <cell r="AU30">
            <v>1000000000000</v>
          </cell>
          <cell r="AV30">
            <v>1000000000000</v>
          </cell>
        </row>
        <row r="31">
          <cell r="M31" t="str">
            <v/>
          </cell>
          <cell r="AB31">
            <v>0</v>
          </cell>
          <cell r="AC31">
            <v>0</v>
          </cell>
          <cell r="AD31">
            <v>0</v>
          </cell>
          <cell r="AE31">
            <v>0</v>
          </cell>
          <cell r="AF31">
            <v>0</v>
          </cell>
          <cell r="AG31">
            <v>0</v>
          </cell>
          <cell r="AH31">
            <v>0</v>
          </cell>
          <cell r="AI31">
            <v>0</v>
          </cell>
          <cell r="AJ31">
            <v>0</v>
          </cell>
          <cell r="AK31">
            <v>0</v>
          </cell>
          <cell r="AM31">
            <v>0</v>
          </cell>
          <cell r="AN31">
            <v>0</v>
          </cell>
          <cell r="AO31">
            <v>0</v>
          </cell>
          <cell r="AP31">
            <v>0</v>
          </cell>
          <cell r="AQ31">
            <v>0</v>
          </cell>
          <cell r="AR31">
            <v>0</v>
          </cell>
          <cell r="AS31">
            <v>0</v>
          </cell>
          <cell r="AT31">
            <v>0</v>
          </cell>
          <cell r="AU31">
            <v>0</v>
          </cell>
          <cell r="AV31">
            <v>0</v>
          </cell>
        </row>
        <row r="32">
          <cell r="M32" t="str">
            <v/>
          </cell>
          <cell r="AB32">
            <v>0</v>
          </cell>
          <cell r="AC32">
            <v>0</v>
          </cell>
          <cell r="AD32">
            <v>0</v>
          </cell>
          <cell r="AE32">
            <v>0</v>
          </cell>
          <cell r="AF32">
            <v>0</v>
          </cell>
          <cell r="AG32">
            <v>0</v>
          </cell>
          <cell r="AH32">
            <v>0</v>
          </cell>
          <cell r="AI32">
            <v>0</v>
          </cell>
          <cell r="AJ32">
            <v>0</v>
          </cell>
          <cell r="AK32">
            <v>0</v>
          </cell>
          <cell r="AM32">
            <v>0</v>
          </cell>
          <cell r="AN32">
            <v>0</v>
          </cell>
          <cell r="AO32">
            <v>0</v>
          </cell>
          <cell r="AP32">
            <v>0</v>
          </cell>
          <cell r="AQ32">
            <v>0</v>
          </cell>
          <cell r="AR32">
            <v>0</v>
          </cell>
          <cell r="AS32">
            <v>0</v>
          </cell>
          <cell r="AT32">
            <v>0</v>
          </cell>
          <cell r="AU32">
            <v>0</v>
          </cell>
          <cell r="AV32">
            <v>0</v>
          </cell>
        </row>
        <row r="33">
          <cell r="M33">
            <v>5</v>
          </cell>
          <cell r="AB33">
            <v>7705.36</v>
          </cell>
          <cell r="AC33">
            <v>0</v>
          </cell>
          <cell r="AD33">
            <v>0</v>
          </cell>
          <cell r="AE33">
            <v>0</v>
          </cell>
          <cell r="AF33">
            <v>0</v>
          </cell>
          <cell r="AG33">
            <v>0</v>
          </cell>
          <cell r="AH33">
            <v>0</v>
          </cell>
          <cell r="AI33">
            <v>0</v>
          </cell>
          <cell r="AJ33">
            <v>0</v>
          </cell>
          <cell r="AK33">
            <v>0</v>
          </cell>
          <cell r="AM33">
            <v>4</v>
          </cell>
          <cell r="AN33">
            <v>1000000000000</v>
          </cell>
          <cell r="AO33">
            <v>1000000000000</v>
          </cell>
          <cell r="AP33">
            <v>1000000000000</v>
          </cell>
          <cell r="AQ33">
            <v>1000000000000</v>
          </cell>
          <cell r="AR33">
            <v>1000000000000</v>
          </cell>
          <cell r="AS33">
            <v>1000000000000</v>
          </cell>
          <cell r="AT33">
            <v>1000000000000</v>
          </cell>
          <cell r="AU33">
            <v>1000000000000</v>
          </cell>
          <cell r="AV33">
            <v>1000000000000</v>
          </cell>
        </row>
        <row r="34">
          <cell r="M34" t="str">
            <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cell r="AR34">
            <v>0</v>
          </cell>
          <cell r="AS34">
            <v>0</v>
          </cell>
          <cell r="AT34">
            <v>0</v>
          </cell>
          <cell r="AU34">
            <v>0</v>
          </cell>
          <cell r="AV34">
            <v>0</v>
          </cell>
        </row>
        <row r="35">
          <cell r="M35" t="str">
            <v/>
          </cell>
          <cell r="AB35">
            <v>0</v>
          </cell>
          <cell r="AC35">
            <v>0</v>
          </cell>
          <cell r="AD35">
            <v>0</v>
          </cell>
          <cell r="AE35">
            <v>0</v>
          </cell>
          <cell r="AF35">
            <v>0</v>
          </cell>
          <cell r="AG35">
            <v>0</v>
          </cell>
          <cell r="AH35">
            <v>0</v>
          </cell>
          <cell r="AI35">
            <v>0</v>
          </cell>
          <cell r="AJ35">
            <v>0</v>
          </cell>
          <cell r="AK35">
            <v>0</v>
          </cell>
          <cell r="AM35">
            <v>0</v>
          </cell>
          <cell r="AN35">
            <v>0</v>
          </cell>
          <cell r="AO35">
            <v>0</v>
          </cell>
          <cell r="AP35">
            <v>0</v>
          </cell>
          <cell r="AQ35">
            <v>0</v>
          </cell>
          <cell r="AR35">
            <v>0</v>
          </cell>
          <cell r="AS35">
            <v>0</v>
          </cell>
          <cell r="AT35">
            <v>0</v>
          </cell>
          <cell r="AU35">
            <v>0</v>
          </cell>
          <cell r="AV35">
            <v>0</v>
          </cell>
        </row>
        <row r="36">
          <cell r="M36">
            <v>6</v>
          </cell>
          <cell r="AB36">
            <v>39903.68</v>
          </cell>
          <cell r="AC36">
            <v>0</v>
          </cell>
          <cell r="AD36">
            <v>0</v>
          </cell>
          <cell r="AE36">
            <v>0</v>
          </cell>
          <cell r="AF36">
            <v>0</v>
          </cell>
          <cell r="AG36">
            <v>0</v>
          </cell>
          <cell r="AH36">
            <v>0</v>
          </cell>
          <cell r="AI36">
            <v>0</v>
          </cell>
          <cell r="AJ36">
            <v>0</v>
          </cell>
          <cell r="AK36">
            <v>0</v>
          </cell>
          <cell r="AM36">
            <v>5</v>
          </cell>
          <cell r="AN36">
            <v>1000000000000</v>
          </cell>
          <cell r="AO36">
            <v>1000000000000</v>
          </cell>
          <cell r="AP36">
            <v>1000000000000</v>
          </cell>
          <cell r="AQ36">
            <v>1000000000000</v>
          </cell>
          <cell r="AR36">
            <v>1000000000000</v>
          </cell>
          <cell r="AS36">
            <v>1000000000000</v>
          </cell>
          <cell r="AT36">
            <v>1000000000000</v>
          </cell>
          <cell r="AU36">
            <v>1000000000000</v>
          </cell>
          <cell r="AV36">
            <v>1000000000000</v>
          </cell>
        </row>
      </sheetData>
      <sheetData sheetId="6"/>
      <sheetData sheetId="7">
        <row r="1">
          <cell r="E1" t="e">
            <v>#REF!</v>
          </cell>
        </row>
        <row r="3">
          <cell r="E3" t="e">
            <v>#REF!</v>
          </cell>
        </row>
        <row r="10">
          <cell r="G10">
            <v>2</v>
          </cell>
        </row>
        <row r="12">
          <cell r="T12">
            <v>1</v>
          </cell>
          <cell r="U12">
            <v>2</v>
          </cell>
          <cell r="V12">
            <v>3</v>
          </cell>
          <cell r="W12">
            <v>4</v>
          </cell>
          <cell r="X12">
            <v>5</v>
          </cell>
          <cell r="Y12">
            <v>6</v>
          </cell>
          <cell r="Z12">
            <v>7</v>
          </cell>
          <cell r="AA12">
            <v>8</v>
          </cell>
          <cell r="AB12">
            <v>9</v>
          </cell>
          <cell r="AC12">
            <v>10</v>
          </cell>
          <cell r="AD12">
            <v>11</v>
          </cell>
          <cell r="AE12">
            <v>12</v>
          </cell>
        </row>
      </sheetData>
      <sheetData sheetId="8"/>
      <sheetData sheetId="9"/>
      <sheetData sheetId="10">
        <row r="13">
          <cell r="D13" t="str">
            <v>Meta</v>
          </cell>
          <cell r="G13" t="str">
            <v>Descrição da Meta</v>
          </cell>
          <cell r="O13" t="str">
            <v>Investimento (R$)</v>
          </cell>
        </row>
      </sheetData>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C761-EB1D-4EA6-BBE4-8C2864807720}">
  <sheetPr codeName="Planilha1"/>
  <dimension ref="B1:K75"/>
  <sheetViews>
    <sheetView showGridLines="0" tabSelected="1" topLeftCell="A46" workbookViewId="0">
      <selection activeCell="J18" sqref="J18"/>
    </sheetView>
  </sheetViews>
  <sheetFormatPr defaultColWidth="8.85546875" defaultRowHeight="12.75" x14ac:dyDescent="0.2"/>
  <cols>
    <col min="1" max="1" width="2.42578125" style="7" customWidth="1"/>
    <col min="2" max="2" width="6.5703125" style="7" customWidth="1"/>
    <col min="3" max="3" width="10.85546875" style="7" customWidth="1"/>
    <col min="4" max="4" width="10.140625" style="7" customWidth="1"/>
    <col min="5" max="5" width="65.7109375" style="7" customWidth="1"/>
    <col min="6" max="6" width="6.42578125" style="7" customWidth="1"/>
    <col min="7" max="7" width="9.28515625" style="7" customWidth="1"/>
    <col min="8" max="8" width="13.28515625" style="7" customWidth="1"/>
    <col min="9" max="9" width="8.28515625" style="7" customWidth="1"/>
    <col min="10" max="11" width="12.28515625" style="7" customWidth="1"/>
    <col min="12" max="16384" width="8.85546875" style="7"/>
  </cols>
  <sheetData>
    <row r="1" spans="2:11" ht="107.45" customHeight="1" x14ac:dyDescent="0.25">
      <c r="B1" s="59"/>
      <c r="C1" s="59"/>
      <c r="D1" s="59"/>
      <c r="E1" s="60" t="s">
        <v>0</v>
      </c>
      <c r="F1" s="59"/>
      <c r="G1" s="61"/>
      <c r="H1" s="59"/>
      <c r="I1" s="59"/>
      <c r="J1" s="59"/>
      <c r="K1" s="59"/>
    </row>
    <row r="2" spans="2:11" ht="18" x14ac:dyDescent="0.2">
      <c r="B2" s="59"/>
      <c r="C2" s="59"/>
      <c r="D2" s="59"/>
      <c r="E2" s="62" t="s">
        <v>43</v>
      </c>
      <c r="F2" s="59"/>
      <c r="G2" s="59"/>
      <c r="H2" s="59"/>
      <c r="I2" s="59"/>
      <c r="J2" s="59"/>
      <c r="K2" s="59"/>
    </row>
    <row r="3" spans="2:11" ht="6" hidden="1" customHeight="1" x14ac:dyDescent="0.2">
      <c r="E3" s="8"/>
    </row>
    <row r="4" spans="2:11" hidden="1" x14ac:dyDescent="0.2">
      <c r="B4" s="157" t="s">
        <v>4</v>
      </c>
      <c r="C4" s="157"/>
      <c r="D4" s="9" t="s">
        <v>5</v>
      </c>
      <c r="E4" s="9" t="s">
        <v>6</v>
      </c>
      <c r="F4" s="157" t="s">
        <v>7</v>
      </c>
      <c r="G4" s="157"/>
      <c r="H4" s="157"/>
      <c r="I4" s="157"/>
      <c r="J4" s="157"/>
      <c r="K4" s="157"/>
    </row>
    <row r="5" spans="2:11" ht="12.75" hidden="1" customHeight="1" x14ac:dyDescent="0.2">
      <c r="B5" s="158">
        <v>0</v>
      </c>
      <c r="C5" s="158"/>
      <c r="D5" s="10">
        <v>0</v>
      </c>
      <c r="E5" s="11">
        <v>0</v>
      </c>
      <c r="F5" s="158" t="s">
        <v>55</v>
      </c>
      <c r="G5" s="158"/>
      <c r="H5" s="158"/>
      <c r="I5" s="158"/>
      <c r="J5" s="158"/>
      <c r="K5" s="158"/>
    </row>
    <row r="6" spans="2:11" ht="5.0999999999999996" customHeight="1" x14ac:dyDescent="0.2">
      <c r="B6" s="12"/>
      <c r="C6" s="12"/>
      <c r="D6" s="13"/>
      <c r="E6" s="13"/>
      <c r="F6" s="12"/>
      <c r="G6" s="12"/>
      <c r="H6" s="12"/>
      <c r="I6" s="12"/>
      <c r="J6" s="12"/>
      <c r="K6" s="12"/>
    </row>
    <row r="7" spans="2:11" ht="12.75" customHeight="1" x14ac:dyDescent="0.2">
      <c r="B7" s="153" t="s">
        <v>54</v>
      </c>
      <c r="C7" s="154"/>
      <c r="D7" s="154"/>
      <c r="E7" s="155"/>
      <c r="F7" s="153" t="s">
        <v>56</v>
      </c>
      <c r="G7" s="156"/>
      <c r="H7" s="9" t="s">
        <v>8</v>
      </c>
      <c r="I7" s="14" t="s">
        <v>1</v>
      </c>
      <c r="J7" s="14" t="s">
        <v>2</v>
      </c>
      <c r="K7" s="15" t="s">
        <v>3</v>
      </c>
    </row>
    <row r="8" spans="2:11" ht="12.75" customHeight="1" x14ac:dyDescent="0.2">
      <c r="B8" s="148" t="s">
        <v>94</v>
      </c>
      <c r="C8" s="149"/>
      <c r="D8" s="149"/>
      <c r="E8" s="150"/>
      <c r="F8" s="151" t="s">
        <v>57</v>
      </c>
      <c r="G8" s="152"/>
      <c r="H8" s="16" t="s">
        <v>72</v>
      </c>
      <c r="I8" s="17" t="s">
        <v>58</v>
      </c>
      <c r="J8" s="17" t="s">
        <v>59</v>
      </c>
      <c r="K8" s="18" t="s">
        <v>59</v>
      </c>
    </row>
    <row r="9" spans="2:11" ht="6" customHeight="1" x14ac:dyDescent="0.2"/>
    <row r="10" spans="2:11" hidden="1" x14ac:dyDescent="0.2"/>
    <row r="11" spans="2:11" hidden="1" x14ac:dyDescent="0.2"/>
    <row r="12" spans="2:11" ht="6" hidden="1" customHeight="1" x14ac:dyDescent="0.2"/>
    <row r="13" spans="2:11" ht="33" customHeight="1" x14ac:dyDescent="0.2">
      <c r="B13" s="19" t="s">
        <v>9</v>
      </c>
      <c r="C13" s="19" t="s">
        <v>10</v>
      </c>
      <c r="D13" s="19" t="s">
        <v>11</v>
      </c>
      <c r="E13" s="19" t="s">
        <v>12</v>
      </c>
      <c r="F13" s="20" t="s">
        <v>13</v>
      </c>
      <c r="G13" s="19" t="s">
        <v>14</v>
      </c>
      <c r="H13" s="19" t="s">
        <v>60</v>
      </c>
      <c r="I13" s="19" t="s">
        <v>61</v>
      </c>
      <c r="J13" s="19" t="s">
        <v>15</v>
      </c>
      <c r="K13" s="19" t="s">
        <v>16</v>
      </c>
    </row>
    <row r="14" spans="2:11" hidden="1" x14ac:dyDescent="0.2">
      <c r="B14" s="21" t="e">
        <f>IF(OR(#REF!=0,#REF!=""),"-",CONCATENATE(#REF!&amp;".",IF(AND(#REF!&gt;=2,#REF!&gt;=2),#REF!&amp;".",""),IF(AND(#REF!&gt;=3,#REF!&gt;=3),#REF!&amp;".",""),IF(AND(#REF!&gt;=4,#REF!&gt;=4),#REF!&amp;".",""),IF(#REF!="S",#REF!&amp;".","")))</f>
        <v>#REF!</v>
      </c>
      <c r="C14" s="22" t="s">
        <v>17</v>
      </c>
      <c r="D14" s="23"/>
      <c r="E14" s="24" t="e">
        <f>IF(#REF!="S",REFERENCIA.Descricao,"(digite a descrição aqui)")</f>
        <v>#REF!</v>
      </c>
      <c r="F14" s="25" t="str">
        <f ca="1">REFERENCIA.Unidade</f>
        <v>-</v>
      </c>
      <c r="G14" s="26" t="e">
        <v>#VALUE!</v>
      </c>
      <c r="H14" s="27"/>
      <c r="I14" s="28" t="s">
        <v>1</v>
      </c>
      <c r="J14" s="26">
        <v>0</v>
      </c>
      <c r="K14" s="29" t="e">
        <v>#VALUE!</v>
      </c>
    </row>
    <row r="15" spans="2:11" x14ac:dyDescent="0.2">
      <c r="B15" s="160" t="str">
        <f>B8</f>
        <v>REFORMA DA ANTIGA CLÍNICA DE FISIOTERAPIA</v>
      </c>
      <c r="C15" s="160"/>
      <c r="D15" s="160"/>
      <c r="E15" s="160"/>
      <c r="F15" s="30"/>
      <c r="G15" s="31"/>
      <c r="H15" s="31"/>
      <c r="I15" s="32"/>
      <c r="J15" s="31"/>
      <c r="K15" s="33">
        <f>SUM(K16,K19,K34,K46,K60,K53)</f>
        <v>0</v>
      </c>
    </row>
    <row r="16" spans="2:11" x14ac:dyDescent="0.2">
      <c r="B16" s="34" t="s">
        <v>44</v>
      </c>
      <c r="C16" s="35"/>
      <c r="D16" s="36"/>
      <c r="E16" s="37" t="s">
        <v>18</v>
      </c>
      <c r="F16" s="38"/>
      <c r="G16" s="39"/>
      <c r="H16" s="3"/>
      <c r="I16" s="4"/>
      <c r="J16" s="39"/>
      <c r="K16" s="40">
        <f>SUM(K17)</f>
        <v>0</v>
      </c>
    </row>
    <row r="17" spans="2:11" x14ac:dyDescent="0.2">
      <c r="B17" s="41" t="s">
        <v>45</v>
      </c>
      <c r="C17" s="42"/>
      <c r="D17" s="43"/>
      <c r="E17" s="44" t="s">
        <v>73</v>
      </c>
      <c r="F17" s="45"/>
      <c r="G17" s="46"/>
      <c r="H17" s="5"/>
      <c r="I17" s="6"/>
      <c r="J17" s="46"/>
      <c r="K17" s="47">
        <f>SUM(K18)</f>
        <v>0</v>
      </c>
    </row>
    <row r="18" spans="2:11" x14ac:dyDescent="0.2">
      <c r="B18" s="21" t="s">
        <v>34</v>
      </c>
      <c r="C18" s="22" t="s">
        <v>19</v>
      </c>
      <c r="D18" s="23" t="s">
        <v>74</v>
      </c>
      <c r="E18" s="24" t="s">
        <v>75</v>
      </c>
      <c r="F18" s="25" t="s">
        <v>30</v>
      </c>
      <c r="G18" s="26">
        <v>4.5</v>
      </c>
      <c r="H18" s="1"/>
      <c r="I18" s="2" t="s">
        <v>1</v>
      </c>
      <c r="J18" s="26">
        <f>ROUND(H18*(1+$I$8),15-13)</f>
        <v>0</v>
      </c>
      <c r="K18" s="29">
        <f>J18*G18</f>
        <v>0</v>
      </c>
    </row>
    <row r="19" spans="2:11" x14ac:dyDescent="0.2">
      <c r="B19" s="34" t="s">
        <v>46</v>
      </c>
      <c r="C19" s="35"/>
      <c r="D19" s="36"/>
      <c r="E19" s="37" t="s">
        <v>76</v>
      </c>
      <c r="F19" s="38"/>
      <c r="G19" s="39"/>
      <c r="H19" s="3"/>
      <c r="I19" s="4"/>
      <c r="J19" s="39"/>
      <c r="K19" s="40">
        <f>SUM(K20,K23,K29)</f>
        <v>0</v>
      </c>
    </row>
    <row r="20" spans="2:11" x14ac:dyDescent="0.2">
      <c r="B20" s="41" t="s">
        <v>47</v>
      </c>
      <c r="C20" s="42"/>
      <c r="D20" s="43"/>
      <c r="E20" s="44" t="s">
        <v>77</v>
      </c>
      <c r="F20" s="45"/>
      <c r="G20" s="46"/>
      <c r="H20" s="5"/>
      <c r="I20" s="6"/>
      <c r="J20" s="46"/>
      <c r="K20" s="47">
        <f>SUM(K21:K22)</f>
        <v>0</v>
      </c>
    </row>
    <row r="21" spans="2:11" x14ac:dyDescent="0.2">
      <c r="B21" s="21" t="s">
        <v>35</v>
      </c>
      <c r="C21" s="22" t="s">
        <v>19</v>
      </c>
      <c r="D21" s="23" t="s">
        <v>78</v>
      </c>
      <c r="E21" s="24" t="s">
        <v>79</v>
      </c>
      <c r="F21" s="25" t="s">
        <v>32</v>
      </c>
      <c r="G21" s="26">
        <v>2</v>
      </c>
      <c r="H21" s="1"/>
      <c r="I21" s="2" t="s">
        <v>1</v>
      </c>
      <c r="J21" s="26">
        <f>ROUND(H21*(1+$I$8),15-13)</f>
        <v>0</v>
      </c>
      <c r="K21" s="29">
        <f>J21*G21</f>
        <v>0</v>
      </c>
    </row>
    <row r="22" spans="2:11" x14ac:dyDescent="0.2">
      <c r="B22" s="21" t="s">
        <v>36</v>
      </c>
      <c r="C22" s="22" t="s">
        <v>19</v>
      </c>
      <c r="D22" s="23" t="s">
        <v>80</v>
      </c>
      <c r="E22" s="24" t="s">
        <v>81</v>
      </c>
      <c r="F22" s="25" t="s">
        <v>32</v>
      </c>
      <c r="G22" s="26">
        <v>2</v>
      </c>
      <c r="H22" s="1"/>
      <c r="I22" s="2" t="s">
        <v>1</v>
      </c>
      <c r="J22" s="26">
        <f t="shared" ref="J22:J28" si="0">ROUND(H22*(1+$I$8),15-13)</f>
        <v>0</v>
      </c>
      <c r="K22" s="29">
        <f t="shared" ref="K22:K28" si="1">J22*G22</f>
        <v>0</v>
      </c>
    </row>
    <row r="23" spans="2:11" x14ac:dyDescent="0.2">
      <c r="B23" s="41" t="s">
        <v>82</v>
      </c>
      <c r="C23" s="42"/>
      <c r="D23" s="43"/>
      <c r="E23" s="44" t="s">
        <v>83</v>
      </c>
      <c r="F23" s="45"/>
      <c r="G23" s="46"/>
      <c r="H23" s="5"/>
      <c r="I23" s="6"/>
      <c r="J23" s="46"/>
      <c r="K23" s="47">
        <f>SUM(K24:K28)</f>
        <v>0</v>
      </c>
    </row>
    <row r="24" spans="2:11" ht="25.5" x14ac:dyDescent="0.2">
      <c r="B24" s="21" t="s">
        <v>84</v>
      </c>
      <c r="C24" s="22" t="s">
        <v>19</v>
      </c>
      <c r="D24" s="23" t="s">
        <v>95</v>
      </c>
      <c r="E24" s="24" t="s">
        <v>96</v>
      </c>
      <c r="F24" s="25" t="s">
        <v>31</v>
      </c>
      <c r="G24" s="26">
        <v>2.3199999999999998</v>
      </c>
      <c r="H24" s="1"/>
      <c r="I24" s="2" t="s">
        <v>1</v>
      </c>
      <c r="J24" s="26">
        <f t="shared" si="0"/>
        <v>0</v>
      </c>
      <c r="K24" s="29">
        <f t="shared" si="1"/>
        <v>0</v>
      </c>
    </row>
    <row r="25" spans="2:11" x14ac:dyDescent="0.2">
      <c r="B25" s="21" t="s">
        <v>85</v>
      </c>
      <c r="C25" s="22" t="s">
        <v>19</v>
      </c>
      <c r="D25" s="23" t="s">
        <v>97</v>
      </c>
      <c r="E25" s="24" t="s">
        <v>98</v>
      </c>
      <c r="F25" s="25" t="s">
        <v>30</v>
      </c>
      <c r="G25" s="26">
        <v>37.81</v>
      </c>
      <c r="H25" s="1"/>
      <c r="I25" s="2" t="s">
        <v>1</v>
      </c>
      <c r="J25" s="26">
        <f t="shared" ref="J25:J26" si="2">ROUND(H25*(1+$I$8),15-13)</f>
        <v>0</v>
      </c>
      <c r="K25" s="29">
        <f t="shared" ref="K25:K26" si="3">J25*G25</f>
        <v>0</v>
      </c>
    </row>
    <row r="26" spans="2:11" x14ac:dyDescent="0.2">
      <c r="B26" s="21" t="s">
        <v>86</v>
      </c>
      <c r="C26" s="22" t="s">
        <v>19</v>
      </c>
      <c r="D26" s="23" t="s">
        <v>20</v>
      </c>
      <c r="E26" s="24" t="s">
        <v>99</v>
      </c>
      <c r="F26" s="25" t="s">
        <v>30</v>
      </c>
      <c r="G26" s="26">
        <v>17.98</v>
      </c>
      <c r="H26" s="1"/>
      <c r="I26" s="2" t="s">
        <v>1</v>
      </c>
      <c r="J26" s="26">
        <f t="shared" si="2"/>
        <v>0</v>
      </c>
      <c r="K26" s="29">
        <f t="shared" si="3"/>
        <v>0</v>
      </c>
    </row>
    <row r="27" spans="2:11" x14ac:dyDescent="0.2">
      <c r="B27" s="21" t="s">
        <v>87</v>
      </c>
      <c r="C27" s="22" t="s">
        <v>19</v>
      </c>
      <c r="D27" s="23" t="s">
        <v>100</v>
      </c>
      <c r="E27" s="24" t="s">
        <v>101</v>
      </c>
      <c r="F27" s="25" t="s">
        <v>30</v>
      </c>
      <c r="G27" s="26">
        <v>14.22</v>
      </c>
      <c r="H27" s="1"/>
      <c r="I27" s="2" t="s">
        <v>1</v>
      </c>
      <c r="J27" s="26">
        <f t="shared" si="0"/>
        <v>0</v>
      </c>
      <c r="K27" s="29">
        <f t="shared" si="1"/>
        <v>0</v>
      </c>
    </row>
    <row r="28" spans="2:11" ht="25.5" x14ac:dyDescent="0.2">
      <c r="B28" s="21" t="s">
        <v>88</v>
      </c>
      <c r="C28" s="22" t="s">
        <v>19</v>
      </c>
      <c r="D28" s="23" t="s">
        <v>102</v>
      </c>
      <c r="E28" s="24" t="s">
        <v>103</v>
      </c>
      <c r="F28" s="25" t="s">
        <v>31</v>
      </c>
      <c r="G28" s="26">
        <v>4.18</v>
      </c>
      <c r="H28" s="1"/>
      <c r="I28" s="2" t="s">
        <v>1</v>
      </c>
      <c r="J28" s="26">
        <f t="shared" si="0"/>
        <v>0</v>
      </c>
      <c r="K28" s="29">
        <f t="shared" si="1"/>
        <v>0</v>
      </c>
    </row>
    <row r="29" spans="2:11" x14ac:dyDescent="0.2">
      <c r="B29" s="41" t="s">
        <v>89</v>
      </c>
      <c r="C29" s="42"/>
      <c r="D29" s="43"/>
      <c r="E29" s="44" t="s">
        <v>104</v>
      </c>
      <c r="F29" s="45" t="s">
        <v>105</v>
      </c>
      <c r="G29" s="46">
        <v>0</v>
      </c>
      <c r="H29" s="5"/>
      <c r="I29" s="6"/>
      <c r="J29" s="46"/>
      <c r="K29" s="47">
        <f>SUM(K30:K33)</f>
        <v>0</v>
      </c>
    </row>
    <row r="30" spans="2:11" x14ac:dyDescent="0.2">
      <c r="B30" s="21" t="s">
        <v>90</v>
      </c>
      <c r="C30" s="22" t="s">
        <v>19</v>
      </c>
      <c r="D30" s="23" t="s">
        <v>106</v>
      </c>
      <c r="E30" s="24" t="s">
        <v>107</v>
      </c>
      <c r="F30" s="25" t="s">
        <v>32</v>
      </c>
      <c r="G30" s="26">
        <v>13</v>
      </c>
      <c r="H30" s="1"/>
      <c r="I30" s="2" t="s">
        <v>1</v>
      </c>
      <c r="J30" s="26">
        <f t="shared" ref="J30:J33" si="4">ROUND(H30*(1+$I$8),15-13)</f>
        <v>0</v>
      </c>
      <c r="K30" s="29">
        <f t="shared" ref="K30:K33" si="5">J30*G30</f>
        <v>0</v>
      </c>
    </row>
    <row r="31" spans="2:11" x14ac:dyDescent="0.2">
      <c r="B31" s="21" t="s">
        <v>91</v>
      </c>
      <c r="C31" s="22" t="s">
        <v>19</v>
      </c>
      <c r="D31" s="23" t="s">
        <v>108</v>
      </c>
      <c r="E31" s="24" t="s">
        <v>109</v>
      </c>
      <c r="F31" s="25" t="s">
        <v>33</v>
      </c>
      <c r="G31" s="26">
        <v>217</v>
      </c>
      <c r="H31" s="1"/>
      <c r="I31" s="2" t="s">
        <v>1</v>
      </c>
      <c r="J31" s="26">
        <f t="shared" si="4"/>
        <v>0</v>
      </c>
      <c r="K31" s="29">
        <f t="shared" si="5"/>
        <v>0</v>
      </c>
    </row>
    <row r="32" spans="2:11" x14ac:dyDescent="0.2">
      <c r="B32" s="21" t="s">
        <v>92</v>
      </c>
      <c r="C32" s="22" t="s">
        <v>19</v>
      </c>
      <c r="D32" s="23" t="s">
        <v>110</v>
      </c>
      <c r="E32" s="24" t="s">
        <v>111</v>
      </c>
      <c r="F32" s="25" t="s">
        <v>32</v>
      </c>
      <c r="G32" s="26">
        <v>23</v>
      </c>
      <c r="H32" s="1"/>
      <c r="I32" s="2" t="s">
        <v>1</v>
      </c>
      <c r="J32" s="26">
        <f t="shared" si="4"/>
        <v>0</v>
      </c>
      <c r="K32" s="29">
        <f t="shared" si="5"/>
        <v>0</v>
      </c>
    </row>
    <row r="33" spans="2:11" x14ac:dyDescent="0.2">
      <c r="B33" s="21" t="s">
        <v>93</v>
      </c>
      <c r="C33" s="22" t="s">
        <v>19</v>
      </c>
      <c r="D33" s="23" t="s">
        <v>112</v>
      </c>
      <c r="E33" s="24" t="s">
        <v>113</v>
      </c>
      <c r="F33" s="25" t="s">
        <v>30</v>
      </c>
      <c r="G33" s="26">
        <v>0.72</v>
      </c>
      <c r="H33" s="1"/>
      <c r="I33" s="2" t="s">
        <v>1</v>
      </c>
      <c r="J33" s="26">
        <f t="shared" si="4"/>
        <v>0</v>
      </c>
      <c r="K33" s="29">
        <f t="shared" si="5"/>
        <v>0</v>
      </c>
    </row>
    <row r="34" spans="2:11" x14ac:dyDescent="0.2">
      <c r="B34" s="34" t="s">
        <v>48</v>
      </c>
      <c r="C34" s="35"/>
      <c r="D34" s="36"/>
      <c r="E34" s="37" t="s">
        <v>83</v>
      </c>
      <c r="F34" s="38" t="s">
        <v>105</v>
      </c>
      <c r="G34" s="39">
        <v>0</v>
      </c>
      <c r="H34" s="3"/>
      <c r="I34" s="4" t="s">
        <v>1</v>
      </c>
      <c r="J34" s="39"/>
      <c r="K34" s="40">
        <f>SUM(K35,K42)</f>
        <v>0</v>
      </c>
    </row>
    <row r="35" spans="2:11" x14ac:dyDescent="0.2">
      <c r="B35" s="41" t="s">
        <v>49</v>
      </c>
      <c r="C35" s="42"/>
      <c r="D35" s="43"/>
      <c r="E35" s="44" t="s">
        <v>114</v>
      </c>
      <c r="F35" s="45" t="s">
        <v>105</v>
      </c>
      <c r="G35" s="46">
        <v>0</v>
      </c>
      <c r="H35" s="5"/>
      <c r="I35" s="6" t="s">
        <v>1</v>
      </c>
      <c r="J35" s="46"/>
      <c r="K35" s="47">
        <f>SUM(K36:K41)</f>
        <v>0</v>
      </c>
    </row>
    <row r="36" spans="2:11" x14ac:dyDescent="0.2">
      <c r="B36" s="21" t="s">
        <v>37</v>
      </c>
      <c r="C36" s="22" t="s">
        <v>19</v>
      </c>
      <c r="D36" s="23" t="s">
        <v>21</v>
      </c>
      <c r="E36" s="24" t="s">
        <v>115</v>
      </c>
      <c r="F36" s="25" t="s">
        <v>30</v>
      </c>
      <c r="G36" s="26">
        <v>11.16</v>
      </c>
      <c r="H36" s="1"/>
      <c r="I36" s="2" t="s">
        <v>1</v>
      </c>
      <c r="J36" s="26">
        <f t="shared" ref="J36:J38" si="6">ROUND(H36*(1+$I$8),15-13)</f>
        <v>0</v>
      </c>
      <c r="K36" s="29">
        <f t="shared" ref="K36:K38" si="7">J36*G36</f>
        <v>0</v>
      </c>
    </row>
    <row r="37" spans="2:11" x14ac:dyDescent="0.2">
      <c r="B37" s="21" t="s">
        <v>38</v>
      </c>
      <c r="C37" s="22" t="s">
        <v>19</v>
      </c>
      <c r="D37" s="23" t="s">
        <v>22</v>
      </c>
      <c r="E37" s="24" t="s">
        <v>116</v>
      </c>
      <c r="F37" s="25" t="s">
        <v>30</v>
      </c>
      <c r="G37" s="26">
        <v>7.15</v>
      </c>
      <c r="H37" s="1"/>
      <c r="I37" s="2" t="s">
        <v>1</v>
      </c>
      <c r="J37" s="26">
        <f t="shared" si="6"/>
        <v>0</v>
      </c>
      <c r="K37" s="29">
        <f t="shared" si="7"/>
        <v>0</v>
      </c>
    </row>
    <row r="38" spans="2:11" x14ac:dyDescent="0.2">
      <c r="B38" s="21" t="s">
        <v>39</v>
      </c>
      <c r="C38" s="22" t="s">
        <v>19</v>
      </c>
      <c r="D38" s="23" t="s">
        <v>117</v>
      </c>
      <c r="E38" s="24" t="s">
        <v>118</v>
      </c>
      <c r="F38" s="25" t="s">
        <v>30</v>
      </c>
      <c r="G38" s="26">
        <v>92.41</v>
      </c>
      <c r="H38" s="1"/>
      <c r="I38" s="2" t="s">
        <v>1</v>
      </c>
      <c r="J38" s="26">
        <f t="shared" si="6"/>
        <v>0</v>
      </c>
      <c r="K38" s="29">
        <f t="shared" si="7"/>
        <v>0</v>
      </c>
    </row>
    <row r="39" spans="2:11" x14ac:dyDescent="0.2">
      <c r="B39" s="21" t="s">
        <v>155</v>
      </c>
      <c r="C39" s="22" t="s">
        <v>19</v>
      </c>
      <c r="D39" s="23" t="s">
        <v>23</v>
      </c>
      <c r="E39" s="24" t="s">
        <v>119</v>
      </c>
      <c r="F39" s="25" t="s">
        <v>30</v>
      </c>
      <c r="G39" s="26">
        <v>54.6</v>
      </c>
      <c r="H39" s="1"/>
      <c r="I39" s="2" t="s">
        <v>1</v>
      </c>
      <c r="J39" s="26">
        <f t="shared" ref="J39:J41" si="8">ROUND(H39*(1+$I$8),15-13)</f>
        <v>0</v>
      </c>
      <c r="K39" s="29">
        <f t="shared" ref="K39:K41" si="9">J39*G39</f>
        <v>0</v>
      </c>
    </row>
    <row r="40" spans="2:11" x14ac:dyDescent="0.2">
      <c r="B40" s="21" t="s">
        <v>156</v>
      </c>
      <c r="C40" s="22" t="s">
        <v>19</v>
      </c>
      <c r="D40" s="23" t="s">
        <v>24</v>
      </c>
      <c r="E40" s="24" t="s">
        <v>120</v>
      </c>
      <c r="F40" s="25" t="s">
        <v>30</v>
      </c>
      <c r="G40" s="26">
        <v>54.6</v>
      </c>
      <c r="H40" s="1"/>
      <c r="I40" s="2" t="s">
        <v>1</v>
      </c>
      <c r="J40" s="26">
        <f t="shared" si="8"/>
        <v>0</v>
      </c>
      <c r="K40" s="29">
        <f t="shared" si="9"/>
        <v>0</v>
      </c>
    </row>
    <row r="41" spans="2:11" x14ac:dyDescent="0.2">
      <c r="B41" s="21" t="s">
        <v>157</v>
      </c>
      <c r="C41" s="22" t="s">
        <v>19</v>
      </c>
      <c r="D41" s="23" t="s">
        <v>121</v>
      </c>
      <c r="E41" s="24" t="s">
        <v>122</v>
      </c>
      <c r="F41" s="25" t="s">
        <v>31</v>
      </c>
      <c r="G41" s="26">
        <v>1.32</v>
      </c>
      <c r="H41" s="1"/>
      <c r="I41" s="2" t="s">
        <v>1</v>
      </c>
      <c r="J41" s="26">
        <f t="shared" si="8"/>
        <v>0</v>
      </c>
      <c r="K41" s="29">
        <f t="shared" si="9"/>
        <v>0</v>
      </c>
    </row>
    <row r="42" spans="2:11" x14ac:dyDescent="0.2">
      <c r="B42" s="41" t="s">
        <v>158</v>
      </c>
      <c r="C42" s="42"/>
      <c r="D42" s="43"/>
      <c r="E42" s="44" t="s">
        <v>123</v>
      </c>
      <c r="F42" s="45" t="s">
        <v>105</v>
      </c>
      <c r="G42" s="46">
        <v>0</v>
      </c>
      <c r="H42" s="5"/>
      <c r="I42" s="6" t="s">
        <v>1</v>
      </c>
      <c r="J42" s="46"/>
      <c r="K42" s="47">
        <f>SUM(K43:K45)</f>
        <v>0</v>
      </c>
    </row>
    <row r="43" spans="2:11" x14ac:dyDescent="0.2">
      <c r="B43" s="21" t="s">
        <v>159</v>
      </c>
      <c r="C43" s="22" t="s">
        <v>19</v>
      </c>
      <c r="D43" s="23" t="s">
        <v>124</v>
      </c>
      <c r="E43" s="24" t="s">
        <v>125</v>
      </c>
      <c r="F43" s="25" t="s">
        <v>30</v>
      </c>
      <c r="G43" s="26">
        <v>7.23</v>
      </c>
      <c r="H43" s="1"/>
      <c r="I43" s="2" t="s">
        <v>1</v>
      </c>
      <c r="J43" s="26">
        <f t="shared" ref="J43:J45" si="10">ROUND(H43*(1+$I$8),15-13)</f>
        <v>0</v>
      </c>
      <c r="K43" s="29">
        <f t="shared" ref="K43:K45" si="11">J43*G43</f>
        <v>0</v>
      </c>
    </row>
    <row r="44" spans="2:11" x14ac:dyDescent="0.2">
      <c r="B44" s="21" t="s">
        <v>160</v>
      </c>
      <c r="C44" s="22" t="s">
        <v>19</v>
      </c>
      <c r="D44" s="23" t="s">
        <v>126</v>
      </c>
      <c r="E44" s="24" t="s">
        <v>127</v>
      </c>
      <c r="F44" s="25" t="s">
        <v>30</v>
      </c>
      <c r="G44" s="26">
        <v>2.34</v>
      </c>
      <c r="H44" s="1"/>
      <c r="I44" s="2" t="s">
        <v>1</v>
      </c>
      <c r="J44" s="26">
        <f t="shared" si="10"/>
        <v>0</v>
      </c>
      <c r="K44" s="29">
        <f t="shared" si="11"/>
        <v>0</v>
      </c>
    </row>
    <row r="45" spans="2:11" x14ac:dyDescent="0.2">
      <c r="B45" s="21" t="s">
        <v>161</v>
      </c>
      <c r="C45" s="22" t="s">
        <v>19</v>
      </c>
      <c r="D45" s="23" t="s">
        <v>128</v>
      </c>
      <c r="E45" s="24" t="s">
        <v>129</v>
      </c>
      <c r="F45" s="25" t="s">
        <v>30</v>
      </c>
      <c r="G45" s="26">
        <v>1.08</v>
      </c>
      <c r="H45" s="1"/>
      <c r="I45" s="2" t="s">
        <v>1</v>
      </c>
      <c r="J45" s="26">
        <f t="shared" si="10"/>
        <v>0</v>
      </c>
      <c r="K45" s="29">
        <f t="shared" si="11"/>
        <v>0</v>
      </c>
    </row>
    <row r="46" spans="2:11" x14ac:dyDescent="0.2">
      <c r="B46" s="34" t="s">
        <v>50</v>
      </c>
      <c r="C46" s="35"/>
      <c r="D46" s="36"/>
      <c r="E46" s="37" t="s">
        <v>130</v>
      </c>
      <c r="F46" s="38" t="s">
        <v>105</v>
      </c>
      <c r="G46" s="39">
        <v>0</v>
      </c>
      <c r="H46" s="3"/>
      <c r="I46" s="4"/>
      <c r="J46" s="39">
        <v>0</v>
      </c>
      <c r="K46" s="40">
        <f>SUM(K47,K51)</f>
        <v>0</v>
      </c>
    </row>
    <row r="47" spans="2:11" x14ac:dyDescent="0.2">
      <c r="B47" s="41" t="s">
        <v>51</v>
      </c>
      <c r="C47" s="42"/>
      <c r="D47" s="43"/>
      <c r="E47" s="44" t="s">
        <v>131</v>
      </c>
      <c r="F47" s="45" t="s">
        <v>105</v>
      </c>
      <c r="G47" s="46">
        <v>0</v>
      </c>
      <c r="H47" s="5"/>
      <c r="I47" s="6"/>
      <c r="J47" s="46">
        <v>0</v>
      </c>
      <c r="K47" s="47">
        <f>SUM(K48:K50)</f>
        <v>0</v>
      </c>
    </row>
    <row r="48" spans="2:11" x14ac:dyDescent="0.2">
      <c r="B48" s="21" t="s">
        <v>40</v>
      </c>
      <c r="C48" s="22" t="s">
        <v>19</v>
      </c>
      <c r="D48" s="23" t="s">
        <v>132</v>
      </c>
      <c r="E48" s="24" t="s">
        <v>133</v>
      </c>
      <c r="F48" s="25" t="s">
        <v>30</v>
      </c>
      <c r="G48" s="26">
        <v>252.03</v>
      </c>
      <c r="H48" s="1"/>
      <c r="I48" s="2" t="s">
        <v>1</v>
      </c>
      <c r="J48" s="26">
        <f>ROUND(H48*(1+$I$8),15-13)</f>
        <v>0</v>
      </c>
      <c r="K48" s="29">
        <f>J48*G48</f>
        <v>0</v>
      </c>
    </row>
    <row r="49" spans="2:11" x14ac:dyDescent="0.2">
      <c r="B49" s="21" t="s">
        <v>162</v>
      </c>
      <c r="C49" s="22" t="s">
        <v>19</v>
      </c>
      <c r="D49" s="23" t="s">
        <v>134</v>
      </c>
      <c r="E49" s="24" t="s">
        <v>135</v>
      </c>
      <c r="F49" s="25" t="s">
        <v>30</v>
      </c>
      <c r="G49" s="26">
        <v>89.87</v>
      </c>
      <c r="H49" s="1"/>
      <c r="I49" s="2" t="s">
        <v>1</v>
      </c>
      <c r="J49" s="26">
        <f>ROUND(H49*(1+$I$8),15-13)</f>
        <v>0</v>
      </c>
      <c r="K49" s="29">
        <f>J49*G49</f>
        <v>0</v>
      </c>
    </row>
    <row r="50" spans="2:11" x14ac:dyDescent="0.2">
      <c r="B50" s="21" t="s">
        <v>163</v>
      </c>
      <c r="C50" s="22" t="s">
        <v>19</v>
      </c>
      <c r="D50" s="23" t="s">
        <v>132</v>
      </c>
      <c r="E50" s="24" t="s">
        <v>136</v>
      </c>
      <c r="F50" s="25" t="s">
        <v>30</v>
      </c>
      <c r="G50" s="26">
        <v>116.7</v>
      </c>
      <c r="H50" s="1"/>
      <c r="I50" s="2" t="s">
        <v>1</v>
      </c>
      <c r="J50" s="26">
        <f>ROUND(H50*(1+$I$8),15-13)</f>
        <v>0</v>
      </c>
      <c r="K50" s="29">
        <f>J50*G50</f>
        <v>0</v>
      </c>
    </row>
    <row r="51" spans="2:11" x14ac:dyDescent="0.2">
      <c r="B51" s="41" t="s">
        <v>164</v>
      </c>
      <c r="C51" s="42"/>
      <c r="D51" s="43"/>
      <c r="E51" s="44" t="s">
        <v>123</v>
      </c>
      <c r="F51" s="45" t="s">
        <v>105</v>
      </c>
      <c r="G51" s="46">
        <v>0</v>
      </c>
      <c r="H51" s="5"/>
      <c r="I51" s="6"/>
      <c r="J51" s="46">
        <v>0</v>
      </c>
      <c r="K51" s="47">
        <f>SUM(K52)</f>
        <v>0</v>
      </c>
    </row>
    <row r="52" spans="2:11" x14ac:dyDescent="0.2">
      <c r="B52" s="21" t="s">
        <v>165</v>
      </c>
      <c r="C52" s="22" t="s">
        <v>19</v>
      </c>
      <c r="D52" s="23" t="s">
        <v>137</v>
      </c>
      <c r="E52" s="24" t="s">
        <v>138</v>
      </c>
      <c r="F52" s="25" t="s">
        <v>30</v>
      </c>
      <c r="G52" s="26">
        <v>19.48</v>
      </c>
      <c r="H52" s="1"/>
      <c r="I52" s="2" t="s">
        <v>1</v>
      </c>
      <c r="J52" s="26">
        <f>ROUND(H52*(1+$I$8),15-13)</f>
        <v>0</v>
      </c>
      <c r="K52" s="29">
        <f>J52*G52</f>
        <v>0</v>
      </c>
    </row>
    <row r="53" spans="2:11" x14ac:dyDescent="0.2">
      <c r="B53" s="34" t="s">
        <v>52</v>
      </c>
      <c r="C53" s="35"/>
      <c r="D53" s="36"/>
      <c r="E53" s="37" t="s">
        <v>139</v>
      </c>
      <c r="F53" s="38" t="s">
        <v>105</v>
      </c>
      <c r="G53" s="39">
        <v>0</v>
      </c>
      <c r="H53" s="3"/>
      <c r="I53" s="4"/>
      <c r="J53" s="39">
        <v>0</v>
      </c>
      <c r="K53" s="40">
        <f>SUM(K54)</f>
        <v>0</v>
      </c>
    </row>
    <row r="54" spans="2:11" x14ac:dyDescent="0.2">
      <c r="B54" s="41" t="s">
        <v>53</v>
      </c>
      <c r="C54" s="42"/>
      <c r="D54" s="43"/>
      <c r="E54" s="44" t="s">
        <v>104</v>
      </c>
      <c r="F54" s="45" t="s">
        <v>105</v>
      </c>
      <c r="G54" s="46">
        <v>0</v>
      </c>
      <c r="H54" s="5"/>
      <c r="I54" s="6"/>
      <c r="J54" s="46">
        <v>0</v>
      </c>
      <c r="K54" s="47">
        <f>SUM(K55:K59)</f>
        <v>0</v>
      </c>
    </row>
    <row r="55" spans="2:11" ht="25.5" x14ac:dyDescent="0.2">
      <c r="B55" s="21" t="s">
        <v>41</v>
      </c>
      <c r="C55" s="22" t="s">
        <v>19</v>
      </c>
      <c r="D55" s="23" t="s">
        <v>140</v>
      </c>
      <c r="E55" s="24" t="s">
        <v>141</v>
      </c>
      <c r="F55" s="25" t="s">
        <v>32</v>
      </c>
      <c r="G55" s="26">
        <v>2</v>
      </c>
      <c r="H55" s="1"/>
      <c r="I55" s="2" t="s">
        <v>1</v>
      </c>
      <c r="J55" s="26">
        <f>ROUND(H55*(1+$I$8),15-13)</f>
        <v>0</v>
      </c>
      <c r="K55" s="29">
        <f>J55*G55</f>
        <v>0</v>
      </c>
    </row>
    <row r="56" spans="2:11" x14ac:dyDescent="0.2">
      <c r="B56" s="21" t="s">
        <v>166</v>
      </c>
      <c r="C56" s="22" t="s">
        <v>19</v>
      </c>
      <c r="D56" s="23" t="s">
        <v>142</v>
      </c>
      <c r="E56" s="24" t="s">
        <v>143</v>
      </c>
      <c r="F56" s="25" t="s">
        <v>33</v>
      </c>
      <c r="G56" s="26">
        <v>300</v>
      </c>
      <c r="H56" s="1"/>
      <c r="I56" s="2" t="s">
        <v>1</v>
      </c>
      <c r="J56" s="26">
        <f>ROUND(H56*(1+$I$8),15-13)</f>
        <v>0</v>
      </c>
      <c r="K56" s="29">
        <f>J56*G56</f>
        <v>0</v>
      </c>
    </row>
    <row r="57" spans="2:11" x14ac:dyDescent="0.2">
      <c r="B57" s="21" t="s">
        <v>167</v>
      </c>
      <c r="C57" s="22" t="s">
        <v>19</v>
      </c>
      <c r="D57" s="23" t="s">
        <v>144</v>
      </c>
      <c r="E57" s="24" t="s">
        <v>145</v>
      </c>
      <c r="F57" s="25" t="s">
        <v>146</v>
      </c>
      <c r="G57" s="26">
        <v>8</v>
      </c>
      <c r="H57" s="1"/>
      <c r="I57" s="2" t="s">
        <v>1</v>
      </c>
      <c r="J57" s="26">
        <f>ROUND(H57*(1+$I$8),15-13)</f>
        <v>0</v>
      </c>
      <c r="K57" s="29">
        <f>J57*G57</f>
        <v>0</v>
      </c>
    </row>
    <row r="58" spans="2:11" x14ac:dyDescent="0.2">
      <c r="B58" s="21" t="s">
        <v>168</v>
      </c>
      <c r="C58" s="22" t="s">
        <v>19</v>
      </c>
      <c r="D58" s="23" t="s">
        <v>147</v>
      </c>
      <c r="E58" s="24" t="s">
        <v>148</v>
      </c>
      <c r="F58" s="25" t="s">
        <v>146</v>
      </c>
      <c r="G58" s="26">
        <v>14</v>
      </c>
      <c r="H58" s="1"/>
      <c r="I58" s="2" t="s">
        <v>1</v>
      </c>
      <c r="J58" s="26">
        <f>ROUND(H58*(1+$I$8),15-13)</f>
        <v>0</v>
      </c>
      <c r="K58" s="29">
        <f>J58*G58</f>
        <v>0</v>
      </c>
    </row>
    <row r="59" spans="2:11" ht="25.5" x14ac:dyDescent="0.2">
      <c r="B59" s="21" t="s">
        <v>169</v>
      </c>
      <c r="C59" s="22" t="s">
        <v>19</v>
      </c>
      <c r="D59" s="23" t="s">
        <v>149</v>
      </c>
      <c r="E59" s="24" t="s">
        <v>150</v>
      </c>
      <c r="F59" s="25" t="s">
        <v>32</v>
      </c>
      <c r="G59" s="26">
        <v>13</v>
      </c>
      <c r="H59" s="1"/>
      <c r="I59" s="2" t="s">
        <v>1</v>
      </c>
      <c r="J59" s="26">
        <f>ROUND(H59*(1+$I$8),15-13)</f>
        <v>0</v>
      </c>
      <c r="K59" s="29">
        <f>J59*G59</f>
        <v>0</v>
      </c>
    </row>
    <row r="60" spans="2:11" x14ac:dyDescent="0.2">
      <c r="B60" s="34" t="s">
        <v>170</v>
      </c>
      <c r="C60" s="35"/>
      <c r="D60" s="36"/>
      <c r="E60" s="37" t="s">
        <v>151</v>
      </c>
      <c r="F60" s="38" t="s">
        <v>105</v>
      </c>
      <c r="G60" s="39">
        <v>0</v>
      </c>
      <c r="H60" s="3"/>
      <c r="I60" s="4"/>
      <c r="J60" s="39"/>
      <c r="K60" s="40">
        <f>SUM(K61)</f>
        <v>0</v>
      </c>
    </row>
    <row r="61" spans="2:11" x14ac:dyDescent="0.2">
      <c r="B61" s="41" t="s">
        <v>171</v>
      </c>
      <c r="C61" s="42"/>
      <c r="D61" s="43"/>
      <c r="E61" s="44" t="s">
        <v>152</v>
      </c>
      <c r="F61" s="45"/>
      <c r="G61" s="46">
        <v>0</v>
      </c>
      <c r="H61" s="5"/>
      <c r="I61" s="6"/>
      <c r="J61" s="46"/>
      <c r="K61" s="47">
        <f>SUM(K62)</f>
        <v>0</v>
      </c>
    </row>
    <row r="62" spans="2:11" ht="38.25" x14ac:dyDescent="0.2">
      <c r="B62" s="21" t="s">
        <v>172</v>
      </c>
      <c r="C62" s="22" t="s">
        <v>17</v>
      </c>
      <c r="D62" s="23" t="s">
        <v>153</v>
      </c>
      <c r="E62" s="24" t="s">
        <v>154</v>
      </c>
      <c r="F62" s="25" t="s">
        <v>30</v>
      </c>
      <c r="G62" s="26">
        <v>71.5</v>
      </c>
      <c r="H62" s="1"/>
      <c r="I62" s="2" t="s">
        <v>1</v>
      </c>
      <c r="J62" s="26">
        <f>ROUND(H62*(1+$I$8),15-13)</f>
        <v>0</v>
      </c>
      <c r="K62" s="29">
        <f>J62*G62</f>
        <v>0</v>
      </c>
    </row>
    <row r="63" spans="2:11" ht="5.0999999999999996" customHeight="1" x14ac:dyDescent="0.2">
      <c r="B63" s="48"/>
      <c r="C63" s="49"/>
      <c r="D63" s="49"/>
      <c r="E63" s="49"/>
      <c r="F63" s="49"/>
      <c r="G63" s="49"/>
      <c r="H63" s="49"/>
      <c r="I63" s="49"/>
      <c r="J63" s="49"/>
      <c r="K63" s="50"/>
    </row>
    <row r="65" spans="2:11" x14ac:dyDescent="0.2">
      <c r="B65" s="51" t="s">
        <v>25</v>
      </c>
      <c r="K65" s="52"/>
    </row>
    <row r="66" spans="2:11" ht="12.75" customHeight="1" x14ac:dyDescent="0.2">
      <c r="B66" s="161"/>
      <c r="C66" s="161"/>
      <c r="D66" s="161"/>
      <c r="E66" s="161"/>
      <c r="F66" s="161"/>
      <c r="G66" s="161"/>
      <c r="H66" s="161"/>
      <c r="I66" s="161"/>
      <c r="J66" s="161"/>
      <c r="K66" s="161"/>
    </row>
    <row r="67" spans="2:11" x14ac:dyDescent="0.2">
      <c r="B67" s="161"/>
      <c r="C67" s="161"/>
      <c r="D67" s="161"/>
      <c r="E67" s="161"/>
      <c r="F67" s="161"/>
      <c r="G67" s="161"/>
      <c r="H67" s="161"/>
      <c r="I67" s="161"/>
      <c r="J67" s="161"/>
      <c r="K67" s="161"/>
    </row>
    <row r="68" spans="2:11" x14ac:dyDescent="0.2">
      <c r="B68" s="161"/>
      <c r="C68" s="161"/>
      <c r="D68" s="161"/>
      <c r="E68" s="161"/>
      <c r="F68" s="161"/>
      <c r="G68" s="161"/>
      <c r="H68" s="161"/>
      <c r="I68" s="161"/>
      <c r="J68" s="161"/>
      <c r="K68" s="161"/>
    </row>
    <row r="69" spans="2:11" x14ac:dyDescent="0.2">
      <c r="B69" s="53"/>
      <c r="C69" s="53"/>
      <c r="D69" s="53"/>
      <c r="E69" s="53"/>
      <c r="F69" s="53"/>
      <c r="G69" s="53"/>
      <c r="H69" s="53"/>
      <c r="I69" s="53"/>
      <c r="J69" s="53"/>
      <c r="K69" s="53"/>
    </row>
    <row r="71" spans="2:11" ht="49.15" customHeight="1" x14ac:dyDescent="0.2">
      <c r="B71" s="162" t="s">
        <v>42</v>
      </c>
      <c r="C71" s="162"/>
      <c r="D71" s="163">
        <f ca="1">TODAY()</f>
        <v>45504</v>
      </c>
      <c r="E71" s="163"/>
      <c r="F71" s="54"/>
      <c r="G71" s="54"/>
      <c r="H71" s="54"/>
      <c r="I71" s="54"/>
      <c r="J71" s="55"/>
    </row>
    <row r="72" spans="2:11" x14ac:dyDescent="0.2">
      <c r="B72" s="56"/>
      <c r="F72" s="57" t="s">
        <v>26</v>
      </c>
      <c r="G72" s="57"/>
      <c r="H72" s="57"/>
      <c r="I72" s="57"/>
    </row>
    <row r="73" spans="2:11" x14ac:dyDescent="0.2">
      <c r="F73" s="159" t="s">
        <v>27</v>
      </c>
      <c r="G73" s="159"/>
      <c r="H73" s="164"/>
      <c r="I73" s="164"/>
      <c r="J73" s="164"/>
    </row>
    <row r="74" spans="2:11" x14ac:dyDescent="0.2">
      <c r="C74" s="58"/>
      <c r="D74" s="58"/>
      <c r="F74" s="159" t="s">
        <v>28</v>
      </c>
      <c r="G74" s="159"/>
      <c r="H74" s="164"/>
      <c r="I74" s="164"/>
      <c r="J74" s="164"/>
    </row>
    <row r="75" spans="2:11" x14ac:dyDescent="0.2">
      <c r="B75" s="56"/>
      <c r="F75" s="159" t="s">
        <v>29</v>
      </c>
      <c r="G75" s="159"/>
      <c r="H75" s="164"/>
      <c r="I75" s="164"/>
      <c r="J75" s="164"/>
    </row>
  </sheetData>
  <sheetProtection algorithmName="SHA-512" hashValue="gD6vSlf9aZ3tDZmA3bHgxfS20C4Bditu1vd9yW8K25i9gy+GoUbvXLjUX2fLZj6bvYdWJg7U1POYcdw3O68dFg==" saltValue="eUtJPuB652IBsRA7Eot0iw==" spinCount="100000" sheet="1" scenarios="1"/>
  <mergeCells count="18">
    <mergeCell ref="F73:G73"/>
    <mergeCell ref="F74:G74"/>
    <mergeCell ref="F75:G75"/>
    <mergeCell ref="B15:E15"/>
    <mergeCell ref="B66:K68"/>
    <mergeCell ref="B71:C71"/>
    <mergeCell ref="D71:E71"/>
    <mergeCell ref="H73:J73"/>
    <mergeCell ref="H74:J74"/>
    <mergeCell ref="H75:J75"/>
    <mergeCell ref="B8:E8"/>
    <mergeCell ref="F8:G8"/>
    <mergeCell ref="B7:E7"/>
    <mergeCell ref="F7:G7"/>
    <mergeCell ref="B4:C4"/>
    <mergeCell ref="F4:K4"/>
    <mergeCell ref="B5:C5"/>
    <mergeCell ref="F5:K5"/>
  </mergeCells>
  <phoneticPr fontId="8" type="noConversion"/>
  <dataValidations count="6">
    <dataValidation allowBlank="1" showInputMessage="1" showErrorMessage="1" prompt="Para Orçamento Proposto, o Preço Unitário é resultado do produto do Custo Unitário pelo BDI._x000a_Para Orçamento Licitado, deve ser preenchido na Coluna AL." sqref="J14" xr:uid="{C9C32936-EDFA-4B4D-898F-A8DF73B3BAE5}"/>
    <dataValidation allowBlank="1" showInputMessage="1" showErrorMessage="1" prompt="A entrada de quantidades é feita na coluna AJ se acompanhamento por BM, ou na aba &quot;Memória de Cálculo/PLQ&quot; se acompanhamento por PLE." sqref="G14" xr:uid="{6A694D10-F5D5-45C3-A48A-B87E2050EB72}"/>
    <dataValidation type="list" errorStyle="warning" allowBlank="1" showErrorMessage="1" errorTitle="Aviso BDI" error="Selecione um dos 3 BDI da lista._x000a__x000a_Caso tenha mais de 3 BDI nesta Planilha Orçamentária digite apenas valor percentual." sqref="I14 I16:I62" xr:uid="{FE77F316-18E2-42F7-A17C-BB7ECC36D41C}">
      <mc:AlternateContent xmlns:x12ac="http://schemas.microsoft.com/office/spreadsheetml/2011/1/ac" xmlns:mc="http://schemas.openxmlformats.org/markup-compatibility/2006">
        <mc:Choice Requires="x12ac">
          <x12ac:list>BDI 1,BDI 2,BDI 3,"0,00%"</x12ac:list>
        </mc:Choice>
        <mc:Fallback>
          <formula1>"BDI 1,BDI 2,BDI 3,0,00%"</formula1>
        </mc:Fallback>
      </mc:AlternateContent>
      <formula2>0</formula2>
    </dataValidation>
    <dataValidation type="list" allowBlank="1" sqref="C14 C16:C62" xr:uid="{F2DF4690-16B9-4F26-A651-56502A09E5AD}">
      <formula1>"SINAPI,SINAPI-I,SICRO,Composição,Cotação"</formula1>
      <formula2>0</formula2>
    </dataValidation>
    <dataValidation type="decimal" operator="greaterThan" allowBlank="1" showErrorMessage="1" error="Apenas números decimais maiores que zero." sqref="H14" xr:uid="{0815EBF0-1FA0-43FE-BCFF-106ABF3891F8}">
      <formula1>0</formula1>
      <formula2>0</formula2>
    </dataValidation>
    <dataValidation type="decimal" operator="greaterThan" allowBlank="1" showInputMessage="1" showErrorMessage="1" error="Apenas números decimais maiores que zero." prompt="Preencher os valores unitários propostos nessa coluna" sqref="H16:H62" xr:uid="{F4EA60C9-E2C9-4D75-B13A-299F82FCF1A4}">
      <formula1>0</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aixaArredQuant">
              <controlPr defaultSize="0" print="0" autoFill="0" autoLine="0" autoPict="0">
                <anchor moveWithCells="1" sizeWithCells="1">
                  <from>
                    <xdr:col>6</xdr:col>
                    <xdr:colOff>219075</xdr:colOff>
                    <xdr:row>9</xdr:row>
                    <xdr:rowOff>123825</xdr:rowOff>
                  </from>
                  <to>
                    <xdr:col>6</xdr:col>
                    <xdr:colOff>400050</xdr:colOff>
                    <xdr:row>11</xdr:row>
                    <xdr:rowOff>38100</xdr:rowOff>
                  </to>
                </anchor>
              </controlPr>
            </control>
          </mc:Choice>
        </mc:AlternateContent>
        <mc:AlternateContent xmlns:mc="http://schemas.openxmlformats.org/markup-compatibility/2006">
          <mc:Choice Requires="x14">
            <control shapeId="1026" r:id="rId5" name="CaixaArredCustoUnit">
              <controlPr defaultSize="0" print="0" autoFill="0" autoLine="0" autoPict="0">
                <anchor moveWithCells="1" sizeWithCells="1">
                  <from>
                    <xdr:col>7</xdr:col>
                    <xdr:colOff>352425</xdr:colOff>
                    <xdr:row>9</xdr:row>
                    <xdr:rowOff>123825</xdr:rowOff>
                  </from>
                  <to>
                    <xdr:col>7</xdr:col>
                    <xdr:colOff>781050</xdr:colOff>
                    <xdr:row>11</xdr:row>
                    <xdr:rowOff>38100</xdr:rowOff>
                  </to>
                </anchor>
              </controlPr>
            </control>
          </mc:Choice>
        </mc:AlternateContent>
        <mc:AlternateContent xmlns:mc="http://schemas.openxmlformats.org/markup-compatibility/2006">
          <mc:Choice Requires="x14">
            <control shapeId="1027" r:id="rId6" name="CaixaArredBDI">
              <controlPr defaultSize="0" print="0" autoFill="0" autoLine="0" autoPict="0">
                <anchor moveWithCells="1" sizeWithCells="1">
                  <from>
                    <xdr:col>8</xdr:col>
                    <xdr:colOff>209550</xdr:colOff>
                    <xdr:row>9</xdr:row>
                    <xdr:rowOff>123825</xdr:rowOff>
                  </from>
                  <to>
                    <xdr:col>8</xdr:col>
                    <xdr:colOff>495300</xdr:colOff>
                    <xdr:row>11</xdr:row>
                    <xdr:rowOff>38100</xdr:rowOff>
                  </to>
                </anchor>
              </controlPr>
            </control>
          </mc:Choice>
        </mc:AlternateContent>
        <mc:AlternateContent xmlns:mc="http://schemas.openxmlformats.org/markup-compatibility/2006">
          <mc:Choice Requires="x14">
            <control shapeId="1028" r:id="rId7" name="CaixaArredPrecoUnit">
              <controlPr defaultSize="0" print="0" autoFill="0" autoLine="0" autoPict="0">
                <anchor moveWithCells="1" sizeWithCells="1">
                  <from>
                    <xdr:col>9</xdr:col>
                    <xdr:colOff>285750</xdr:colOff>
                    <xdr:row>9</xdr:row>
                    <xdr:rowOff>123825</xdr:rowOff>
                  </from>
                  <to>
                    <xdr:col>9</xdr:col>
                    <xdr:colOff>657225</xdr:colOff>
                    <xdr:row>11</xdr:row>
                    <xdr:rowOff>38100</xdr:rowOff>
                  </to>
                </anchor>
              </controlPr>
            </control>
          </mc:Choice>
        </mc:AlternateContent>
        <mc:AlternateContent xmlns:mc="http://schemas.openxmlformats.org/markup-compatibility/2006">
          <mc:Choice Requires="x14">
            <control shapeId="1029" r:id="rId8" name="CaixaArredPrecoTotal">
              <controlPr defaultSize="0" print="0" autoFill="0" autoLine="0" autoPict="0">
                <anchor moveWithCells="1" sizeWithCells="1">
                  <from>
                    <xdr:col>10</xdr:col>
                    <xdr:colOff>295275</xdr:colOff>
                    <xdr:row>9</xdr:row>
                    <xdr:rowOff>104775</xdr:rowOff>
                  </from>
                  <to>
                    <xdr:col>10</xdr:col>
                    <xdr:colOff>685800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5BF5E-7D2C-4224-91D0-50D2AE780998}">
  <sheetPr codeName="Planilha2">
    <pageSetUpPr fitToPage="1"/>
  </sheetPr>
  <dimension ref="B1:T54"/>
  <sheetViews>
    <sheetView showGridLines="0" topLeftCell="A4" workbookViewId="0">
      <selection activeCell="D5" sqref="D5"/>
    </sheetView>
  </sheetViews>
  <sheetFormatPr defaultColWidth="9.140625" defaultRowHeight="12.75" x14ac:dyDescent="0.2"/>
  <cols>
    <col min="1" max="1" width="18.28515625" style="70" customWidth="1"/>
    <col min="2" max="2" width="5.28515625" style="70" customWidth="1"/>
    <col min="3" max="3" width="14.5703125" style="70" customWidth="1"/>
    <col min="4" max="4" width="12" style="70" customWidth="1"/>
    <col min="5" max="5" width="11" style="70" customWidth="1"/>
    <col min="6" max="6" width="11.42578125" style="85" customWidth="1"/>
    <col min="7" max="7" width="11.28515625" style="85" customWidth="1"/>
    <col min="8" max="19" width="11.42578125" style="70" customWidth="1"/>
    <col min="20" max="20" width="10.7109375" style="70" bestFit="1" customWidth="1"/>
    <col min="21" max="16384" width="9.140625" style="70"/>
  </cols>
  <sheetData>
    <row r="1" spans="2:20" hidden="1" x14ac:dyDescent="0.2">
      <c r="B1" s="63" t="e">
        <f ca="1">IF(#REF!=0,OFFSET([1]ORÇAMENTO!O$15,#REF!,0),IF(#REF!&lt;&gt;-1,OFFSET([1]QCI!$D$13,#REF!,0),""))</f>
        <v>#REF!</v>
      </c>
      <c r="C1" s="64" t="e">
        <f ca="1">IF(#REF!=0,OFFSET([1]ORÇAMENTO!R$15,#REF!,0),IF(#REF!&lt;&gt;-1,OFFSET([1]QCI!$G$13,#REF!,0),""))</f>
        <v>#REF!</v>
      </c>
      <c r="D1" s="64"/>
      <c r="E1" s="64"/>
      <c r="F1" s="65" t="e">
        <f ca="1">IF(#REF!=0,OFFSET([1]ORÇAMENTO!X$15,#REF!,0),IF(#REF!&lt;&gt;-1,OFFSET([1]QCI!$O$13,#REF!,0),""))</f>
        <v>#REF!</v>
      </c>
      <c r="G1" s="66" t="s">
        <v>62</v>
      </c>
      <c r="H1" s="67" t="e">
        <f>IF(AND(#REF!=2,ACOMPANHAMENTO="BM"),H2,H3/$F1)</f>
        <v>#REF!</v>
      </c>
      <c r="I1" s="68" t="e">
        <f>IF(AND(#REF!=2,ACOMPANHAMENTO="BM"),I2,I3/$F1)</f>
        <v>#REF!</v>
      </c>
      <c r="J1" s="68" t="e">
        <f>IF(AND(#REF!=2,ACOMPANHAMENTO="BM"),J2,J3/$F1)</f>
        <v>#REF!</v>
      </c>
      <c r="K1" s="68" t="e">
        <f>IF(AND(#REF!=2,ACOMPANHAMENTO="BM"),K2,K3/$F1)</f>
        <v>#REF!</v>
      </c>
      <c r="L1" s="68" t="e">
        <f>IF(AND(#REF!=2,ACOMPANHAMENTO="BM"),L2,L3/$F1)</f>
        <v>#REF!</v>
      </c>
      <c r="M1" s="68" t="e">
        <f>IF(AND(#REF!=2,ACOMPANHAMENTO="BM"),M2,M3/$F1)</f>
        <v>#REF!</v>
      </c>
      <c r="N1" s="68" t="e">
        <f>IF(AND(#REF!=2,ACOMPANHAMENTO="BM"),N2,N3/$F1)</f>
        <v>#REF!</v>
      </c>
      <c r="O1" s="68" t="e">
        <f>IF(AND(#REF!=2,ACOMPANHAMENTO="BM"),O2,O3/$F1)</f>
        <v>#REF!</v>
      </c>
      <c r="P1" s="68" t="e">
        <f>IF(AND(#REF!=2,ACOMPANHAMENTO="BM"),P2,P3/$F1)</f>
        <v>#REF!</v>
      </c>
      <c r="Q1" s="68" t="e">
        <f>IF(AND(#REF!=2,ACOMPANHAMENTO="BM"),Q2,Q3/$F1)</f>
        <v>#REF!</v>
      </c>
      <c r="R1" s="68" t="e">
        <f>IF(AND(#REF!=2,ACOMPANHAMENTO="BM"),R2,R3/$F1)</f>
        <v>#REF!</v>
      </c>
      <c r="S1" s="69" t="e">
        <f>IF(AND(#REF!=2,ACOMPANHAMENTO="BM"),S2,S3/$F1)</f>
        <v>#REF!</v>
      </c>
    </row>
    <row r="2" spans="2:20" ht="12.75" hidden="1" customHeight="1" x14ac:dyDescent="0.2">
      <c r="B2" s="71"/>
      <c r="C2" s="72" t="e">
        <f>IF(AND(#REF!&lt;&gt;0,ISNUMBER(#REF!)),"PREENCHA ESTA LINHA --&gt;","")</f>
        <v>#REF!</v>
      </c>
      <c r="D2" s="72"/>
      <c r="E2" s="72"/>
      <c r="F2" s="73"/>
      <c r="G2" s="74"/>
      <c r="H2" s="75"/>
      <c r="I2" s="76"/>
      <c r="J2" s="76"/>
      <c r="K2" s="76"/>
      <c r="L2" s="76"/>
      <c r="M2" s="76"/>
      <c r="N2" s="76"/>
      <c r="O2" s="76"/>
      <c r="P2" s="76"/>
      <c r="Q2" s="76"/>
      <c r="R2" s="76"/>
      <c r="S2" s="77"/>
      <c r="T2" s="78"/>
    </row>
    <row r="3" spans="2:20" ht="0.2" hidden="1" customHeight="1" x14ac:dyDescent="0.2">
      <c r="F3" s="79" t="e">
        <f>#REF!&amp;"$"</f>
        <v>#REF!</v>
      </c>
      <c r="G3" s="80"/>
      <c r="H3" s="81" t="e">
        <f ca="1">IF(#REF!=2,IF(AND(ACOMPANHAMENTO="PLE",ISNUMBER(#REF!)),SUMIF((OFFSET([1]CÁLCULO!$AM$15:$AW$15,#REF!,0,OFFSET([1]ORÇAMENTO!$D$15,[1]CRONO!$E1,0))),"&lt;="&amp;[1]CRONO!T$12,OFFSET([1]CÁLCULO!$AB$15:$AL$15,#REF!,0,OFFSET([1]ORÇAMENTO!$D$15,[1]CRONO!$E1,0)))+IF(AND(#REF!&lt;&gt;"",#REF!&lt;&gt;0),SUMIF([1]CÁLCULO!$AM$15:$AW$37,"&lt;="&amp;[1]CRONO!T$12,[1]CÁLCULO!$AB$15:$AL$37)/([1]ORÇAMENTO!$X$15-CÁLCULO.TotalAdmLocal)*[1]CRONO!$E3,0),H2*$F1),SUMIF(OFFSET($F3,1,0,#REF!-2),(#REF!+1)&amp;"$",OFFSET(H3,1,0,#REF!-2)))</f>
        <v>#REF!</v>
      </c>
      <c r="I3" s="82" t="e">
        <f ca="1">IF(#REF!=2,IF(AND(ACOMPANHAMENTO="PLE",ISNUMBER(#REF!)),SUMIF((OFFSET([1]CÁLCULO!$AM$15:$AW$15,#REF!,0,OFFSET([1]ORÇAMENTO!$D$15,[1]CRONO!$E1,0))),"="&amp;[1]CRONO!U$12,OFFSET([1]CÁLCULO!$AB$15:$AL$15,#REF!,0,OFFSET([1]ORÇAMENTO!$D$15,[1]CRONO!$E1,0)))+IF(AND(#REF!&lt;&gt;"",#REF!&lt;&gt;0),SUMIF([1]CÁLCULO!$AM$15:$AW$37,"="&amp;[1]CRONO!U$12,[1]CÁLCULO!$AB$15:$AL$37)/([1]ORÇAMENTO!$X$15-CÁLCULO.TotalAdmLocal)*[1]CRONO!$E3,0),I2*$F1),SUMIF(OFFSET($F3,1,0,#REF!-2),(#REF!+1)&amp;"$",OFFSET(I3,1,0,#REF!-2)))</f>
        <v>#REF!</v>
      </c>
      <c r="J3" s="82" t="e">
        <f ca="1">IF(#REF!=2,IF(AND(ACOMPANHAMENTO="PLE",ISNUMBER(#REF!)),SUMIF((OFFSET([1]CÁLCULO!$AM$15:$AW$15,#REF!,0,OFFSET([1]ORÇAMENTO!$D$15,[1]CRONO!$E1,0))),"="&amp;[1]CRONO!V$12,OFFSET([1]CÁLCULO!$AB$15:$AL$15,#REF!,0,OFFSET([1]ORÇAMENTO!$D$15,[1]CRONO!$E1,0)))+IF(AND(#REF!&lt;&gt;"",#REF!&lt;&gt;0),SUMIF([1]CÁLCULO!$AM$15:$AW$37,"="&amp;[1]CRONO!V$12,[1]CÁLCULO!$AB$15:$AL$37)/([1]ORÇAMENTO!$X$15-CÁLCULO.TotalAdmLocal)*[1]CRONO!$E3,0),J2*$F1),SUMIF(OFFSET($F3,1,0,#REF!-2),(#REF!+1)&amp;"$",OFFSET(J3,1,0,#REF!-2)))</f>
        <v>#REF!</v>
      </c>
      <c r="K3" s="82" t="e">
        <f ca="1">IF(#REF!=2,IF(AND(ACOMPANHAMENTO="PLE",ISNUMBER(#REF!)),SUMIF((OFFSET([1]CÁLCULO!$AM$15:$AW$15,#REF!,0,OFFSET([1]ORÇAMENTO!$D$15,[1]CRONO!$E1,0))),"="&amp;[1]CRONO!W$12,OFFSET([1]CÁLCULO!$AB$15:$AL$15,#REF!,0,OFFSET([1]ORÇAMENTO!$D$15,[1]CRONO!$E1,0)))+IF(AND(#REF!&lt;&gt;"",#REF!&lt;&gt;0),SUMIF([1]CÁLCULO!$AM$15:$AW$37,"="&amp;[1]CRONO!W$12,[1]CÁLCULO!$AB$15:$AL$37)/([1]ORÇAMENTO!$X$15-CÁLCULO.TotalAdmLocal)*[1]CRONO!$E3,0),K2*$F1),SUMIF(OFFSET($F3,1,0,#REF!-2),(#REF!+1)&amp;"$",OFFSET(K3,1,0,#REF!-2)))</f>
        <v>#REF!</v>
      </c>
      <c r="L3" s="82" t="e">
        <f ca="1">IF(#REF!=2,IF(AND(ACOMPANHAMENTO="PLE",ISNUMBER(#REF!)),SUMIF((OFFSET([1]CÁLCULO!$AM$15:$AW$15,#REF!,0,OFFSET([1]ORÇAMENTO!$D$15,[1]CRONO!$E1,0))),"="&amp;[1]CRONO!X$12,OFFSET([1]CÁLCULO!$AB$15:$AL$15,#REF!,0,OFFSET([1]ORÇAMENTO!$D$15,[1]CRONO!$E1,0)))+IF(AND(#REF!&lt;&gt;"",#REF!&lt;&gt;0),SUMIF([1]CÁLCULO!$AM$15:$AW$37,"="&amp;[1]CRONO!X$12,[1]CÁLCULO!$AB$15:$AL$37)/([1]ORÇAMENTO!$X$15-CÁLCULO.TotalAdmLocal)*[1]CRONO!$E3,0),L2*$F1),SUMIF(OFFSET($F3,1,0,#REF!-2),(#REF!+1)&amp;"$",OFFSET(L3,1,0,#REF!-2)))</f>
        <v>#REF!</v>
      </c>
      <c r="M3" s="82" t="e">
        <f ca="1">IF(#REF!=2,IF(AND(ACOMPANHAMENTO="PLE",ISNUMBER(#REF!)),SUMIF((OFFSET([1]CÁLCULO!$AM$15:$AW$15,#REF!,0,OFFSET([1]ORÇAMENTO!$D$15,[1]CRONO!$E1,0))),"="&amp;[1]CRONO!Y$12,OFFSET([1]CÁLCULO!$AB$15:$AL$15,#REF!,0,OFFSET([1]ORÇAMENTO!$D$15,[1]CRONO!$E1,0)))+IF(AND(#REF!&lt;&gt;"",#REF!&lt;&gt;0),SUMIF([1]CÁLCULO!$AM$15:$AW$37,"="&amp;[1]CRONO!Y$12,[1]CÁLCULO!$AB$15:$AL$37)/([1]ORÇAMENTO!$X$15-CÁLCULO.TotalAdmLocal)*[1]CRONO!$E3,0),M2*$F1),SUMIF(OFFSET($F3,1,0,#REF!-2),(#REF!+1)&amp;"$",OFFSET(M3,1,0,#REF!-2)))</f>
        <v>#REF!</v>
      </c>
      <c r="N3" s="82" t="e">
        <f ca="1">IF(#REF!=2,IF(AND(ACOMPANHAMENTO="PLE",ISNUMBER(#REF!)),SUMIF((OFFSET([1]CÁLCULO!$AM$15:$AW$15,#REF!,0,OFFSET([1]ORÇAMENTO!$D$15,[1]CRONO!$E1,0))),"="&amp;[1]CRONO!Z$12,OFFSET([1]CÁLCULO!$AB$15:$AL$15,#REF!,0,OFFSET([1]ORÇAMENTO!$D$15,[1]CRONO!$E1,0)))+IF(AND(#REF!&lt;&gt;"",#REF!&lt;&gt;0),SUMIF([1]CÁLCULO!$AM$15:$AW$37,"="&amp;[1]CRONO!Z$12,[1]CÁLCULO!$AB$15:$AL$37)/([1]ORÇAMENTO!$X$15-CÁLCULO.TotalAdmLocal)*[1]CRONO!$E3,0),N2*$F1),SUMIF(OFFSET($F3,1,0,#REF!-2),(#REF!+1)&amp;"$",OFFSET(N3,1,0,#REF!-2)))</f>
        <v>#REF!</v>
      </c>
      <c r="O3" s="82" t="e">
        <f ca="1">IF(#REF!=2,IF(AND(ACOMPANHAMENTO="PLE",ISNUMBER(#REF!)),SUMIF((OFFSET([1]CÁLCULO!$AM$15:$AW$15,#REF!,0,OFFSET([1]ORÇAMENTO!$D$15,[1]CRONO!$E1,0))),"="&amp;[1]CRONO!AA$12,OFFSET([1]CÁLCULO!$AB$15:$AL$15,#REF!,0,OFFSET([1]ORÇAMENTO!$D$15,[1]CRONO!$E1,0)))+IF(AND(#REF!&lt;&gt;"",#REF!&lt;&gt;0),SUMIF([1]CÁLCULO!$AM$15:$AW$37,"="&amp;[1]CRONO!AA$12,[1]CÁLCULO!$AB$15:$AL$37)/([1]ORÇAMENTO!$X$15-CÁLCULO.TotalAdmLocal)*[1]CRONO!$E3,0),O2*$F1),SUMIF(OFFSET($F3,1,0,#REF!-2),(#REF!+1)&amp;"$",OFFSET(O3,1,0,#REF!-2)))</f>
        <v>#REF!</v>
      </c>
      <c r="P3" s="82" t="e">
        <f ca="1">IF(#REF!=2,IF(AND(ACOMPANHAMENTO="PLE",ISNUMBER(#REF!)),SUMIF((OFFSET([1]CÁLCULO!$AM$15:$AW$15,#REF!,0,OFFSET([1]ORÇAMENTO!$D$15,[1]CRONO!$E1,0))),"="&amp;[1]CRONO!AB$12,OFFSET([1]CÁLCULO!$AB$15:$AL$15,#REF!,0,OFFSET([1]ORÇAMENTO!$D$15,[1]CRONO!$E1,0)))+IF(AND(#REF!&lt;&gt;"",#REF!&lt;&gt;0),SUMIF([1]CÁLCULO!$AM$15:$AW$37,"="&amp;[1]CRONO!AB$12,[1]CÁLCULO!$AB$15:$AL$37)/([1]ORÇAMENTO!$X$15-CÁLCULO.TotalAdmLocal)*[1]CRONO!$E3,0),P2*$F1),SUMIF(OFFSET($F3,1,0,#REF!-2),(#REF!+1)&amp;"$",OFFSET(P3,1,0,#REF!-2)))</f>
        <v>#REF!</v>
      </c>
      <c r="Q3" s="82" t="e">
        <f ca="1">IF(#REF!=2,IF(AND(ACOMPANHAMENTO="PLE",ISNUMBER(#REF!)),SUMIF((OFFSET([1]CÁLCULO!$AM$15:$AW$15,#REF!,0,OFFSET([1]ORÇAMENTO!$D$15,[1]CRONO!$E1,0))),"="&amp;[1]CRONO!AC$12,OFFSET([1]CÁLCULO!$AB$15:$AL$15,#REF!,0,OFFSET([1]ORÇAMENTO!$D$15,[1]CRONO!$E1,0)))+IF(AND(#REF!&lt;&gt;"",#REF!&lt;&gt;0),SUMIF([1]CÁLCULO!$AM$15:$AW$37,"="&amp;[1]CRONO!AC$12,[1]CÁLCULO!$AB$15:$AL$37)/([1]ORÇAMENTO!$X$15-CÁLCULO.TotalAdmLocal)*[1]CRONO!$E3,0),Q2*$F1),SUMIF(OFFSET($F3,1,0,#REF!-2),(#REF!+1)&amp;"$",OFFSET(Q3,1,0,#REF!-2)))</f>
        <v>#REF!</v>
      </c>
      <c r="R3" s="82" t="e">
        <f ca="1">IF(#REF!=2,IF(AND(ACOMPANHAMENTO="PLE",ISNUMBER(#REF!)),SUMIF((OFFSET([1]CÁLCULO!$AM$15:$AW$15,#REF!,0,OFFSET([1]ORÇAMENTO!$D$15,[1]CRONO!$E1,0))),"="&amp;[1]CRONO!AD$12,OFFSET([1]CÁLCULO!$AB$15:$AL$15,#REF!,0,OFFSET([1]ORÇAMENTO!$D$15,[1]CRONO!$E1,0)))+IF(AND(#REF!&lt;&gt;"",#REF!&lt;&gt;0),SUMIF([1]CÁLCULO!$AM$15:$AW$37,"="&amp;[1]CRONO!AD$12,[1]CÁLCULO!$AB$15:$AL$37)/([1]ORÇAMENTO!$X$15-CÁLCULO.TotalAdmLocal)*[1]CRONO!$E3,0),R2*$F1),SUMIF(OFFSET($F3,1,0,#REF!-2),(#REF!+1)&amp;"$",OFFSET(R3,1,0,#REF!-2)))</f>
        <v>#REF!</v>
      </c>
      <c r="S3" s="83" t="e">
        <f ca="1">IF(#REF!=2,IF(AND(ACOMPANHAMENTO="PLE",ISNUMBER(#REF!)),SUMIF((OFFSET([1]CÁLCULO!$AM$15:$AW$15,#REF!,0,OFFSET([1]ORÇAMENTO!$D$15,[1]CRONO!$E1,0))),"="&amp;[1]CRONO!AE$12,OFFSET([1]CÁLCULO!$AB$15:$AL$15,#REF!,0,OFFSET([1]ORÇAMENTO!$D$15,[1]CRONO!$E1,0)))+IF(AND(#REF!&lt;&gt;"",#REF!&lt;&gt;0),SUMIF([1]CÁLCULO!$AM$15:$AW$37,"="&amp;[1]CRONO!AE$12,[1]CÁLCULO!$AB$15:$AL$37)/([1]ORÇAMENTO!$X$15-CÁLCULO.TotalAdmLocal)*[1]CRONO!$E3,0),S2*$F1),SUMIF(OFFSET($F3,1,0,#REF!-2),(#REF!+1)&amp;"$",OFFSET(S3,1,0,#REF!-2)))</f>
        <v>#REF!</v>
      </c>
    </row>
    <row r="4" spans="2:20" ht="85.15" customHeight="1" x14ac:dyDescent="0.2">
      <c r="F4" s="84"/>
    </row>
    <row r="5" spans="2:20" ht="18.600000000000001" customHeight="1" x14ac:dyDescent="0.2">
      <c r="G5" s="86" t="s">
        <v>63</v>
      </c>
    </row>
    <row r="6" spans="2:20" ht="17.45" customHeight="1" x14ac:dyDescent="0.2">
      <c r="G6" s="87" t="s">
        <v>43</v>
      </c>
    </row>
    <row r="7" spans="2:20" ht="12.75" customHeight="1" x14ac:dyDescent="0.2">
      <c r="B7" s="88" t="s">
        <v>54</v>
      </c>
      <c r="D7" s="89"/>
      <c r="E7" s="84"/>
      <c r="H7" s="90"/>
      <c r="L7" s="91"/>
    </row>
    <row r="8" spans="2:20" x14ac:dyDescent="0.2">
      <c r="B8" s="165" t="str">
        <f>'Proposta Comercial'!B8</f>
        <v>REFORMA DA ANTIGA CLÍNICA DE FISIOTERAPIA</v>
      </c>
      <c r="C8" s="166"/>
      <c r="D8" s="166"/>
      <c r="E8" s="166"/>
      <c r="F8" s="166"/>
      <c r="G8" s="166"/>
      <c r="H8" s="166"/>
      <c r="I8" s="166"/>
      <c r="J8" s="166"/>
      <c r="K8" s="166"/>
      <c r="L8" s="167"/>
    </row>
    <row r="10" spans="2:20" ht="12.75" customHeight="1" x14ac:dyDescent="0.2">
      <c r="B10" s="171" t="s">
        <v>9</v>
      </c>
      <c r="C10" s="172" t="s">
        <v>12</v>
      </c>
      <c r="D10" s="93"/>
      <c r="E10" s="93"/>
      <c r="F10" s="183" t="s">
        <v>64</v>
      </c>
      <c r="G10" s="184" t="s">
        <v>65</v>
      </c>
      <c r="H10" s="94">
        <v>1</v>
      </c>
      <c r="I10" s="95">
        <f ca="1">OFFSET(I10,0,-1)+1</f>
        <v>2</v>
      </c>
      <c r="J10" s="95">
        <f t="shared" ref="J10:S10" ca="1" si="0">OFFSET(J10,0,-1)+1</f>
        <v>3</v>
      </c>
      <c r="K10" s="95">
        <f t="shared" ca="1" si="0"/>
        <v>4</v>
      </c>
      <c r="L10" s="95">
        <f t="shared" ca="1" si="0"/>
        <v>5</v>
      </c>
      <c r="M10" s="95">
        <f t="shared" ca="1" si="0"/>
        <v>6</v>
      </c>
      <c r="N10" s="95">
        <f t="shared" ca="1" si="0"/>
        <v>7</v>
      </c>
      <c r="O10" s="95">
        <f t="shared" ca="1" si="0"/>
        <v>8</v>
      </c>
      <c r="P10" s="95">
        <f t="shared" ca="1" si="0"/>
        <v>9</v>
      </c>
      <c r="Q10" s="95">
        <f t="shared" ca="1" si="0"/>
        <v>10</v>
      </c>
      <c r="R10" s="95">
        <f t="shared" ca="1" si="0"/>
        <v>11</v>
      </c>
      <c r="S10" s="96">
        <f t="shared" ca="1" si="0"/>
        <v>12</v>
      </c>
      <c r="T10" s="122" t="s">
        <v>70</v>
      </c>
    </row>
    <row r="11" spans="2:20" ht="24.95" customHeight="1" x14ac:dyDescent="0.2">
      <c r="B11" s="171"/>
      <c r="C11" s="172"/>
      <c r="D11" s="97"/>
      <c r="E11" s="97"/>
      <c r="F11" s="183"/>
      <c r="G11" s="184"/>
      <c r="H11" s="98">
        <v>45627</v>
      </c>
      <c r="I11" s="99">
        <f ca="1">OFFSET(I11,0,-1)+41-DAY(OFFSET(I11,0,-1)+40)</f>
        <v>45658</v>
      </c>
      <c r="J11" s="99">
        <f ca="1">OFFSET(J11,0,-1)+41-DAY(OFFSET(J11,0,-1)+40)</f>
        <v>45689</v>
      </c>
      <c r="K11" s="99">
        <f t="shared" ref="K11:S11" ca="1" si="1">OFFSET(K11,0,-1)+41-DAY(OFFSET(K11,0,-1)+40)</f>
        <v>45717</v>
      </c>
      <c r="L11" s="99">
        <f t="shared" ca="1" si="1"/>
        <v>45748</v>
      </c>
      <c r="M11" s="99">
        <f t="shared" ca="1" si="1"/>
        <v>45778</v>
      </c>
      <c r="N11" s="99">
        <f t="shared" ca="1" si="1"/>
        <v>45809</v>
      </c>
      <c r="O11" s="99">
        <f t="shared" ca="1" si="1"/>
        <v>45839</v>
      </c>
      <c r="P11" s="99">
        <f t="shared" ca="1" si="1"/>
        <v>45870</v>
      </c>
      <c r="Q11" s="99">
        <f t="shared" ca="1" si="1"/>
        <v>45901</v>
      </c>
      <c r="R11" s="99">
        <f t="shared" ca="1" si="1"/>
        <v>45931</v>
      </c>
      <c r="S11" s="100">
        <f t="shared" ca="1" si="1"/>
        <v>45962</v>
      </c>
      <c r="T11" s="126" t="s">
        <v>71</v>
      </c>
    </row>
    <row r="12" spans="2:20" ht="14.45" customHeight="1" x14ac:dyDescent="0.2">
      <c r="B12" s="101" t="s">
        <v>44</v>
      </c>
      <c r="C12" s="176" t="str">
        <f>'Proposta Comercial'!E16</f>
        <v>SERVIÇOS PRELIMINARES</v>
      </c>
      <c r="D12" s="176"/>
      <c r="E12" s="176"/>
      <c r="F12" s="102">
        <f>'Proposta Comercial'!K16</f>
        <v>0</v>
      </c>
      <c r="G12" s="124"/>
      <c r="H12" s="123">
        <f>SUM(H14)</f>
        <v>0</v>
      </c>
      <c r="I12" s="123">
        <f t="shared" ref="I12:S12" si="2">SUM(I14)</f>
        <v>0</v>
      </c>
      <c r="J12" s="123">
        <f t="shared" si="2"/>
        <v>0</v>
      </c>
      <c r="K12" s="123">
        <f t="shared" si="2"/>
        <v>0</v>
      </c>
      <c r="L12" s="123">
        <f t="shared" si="2"/>
        <v>0</v>
      </c>
      <c r="M12" s="123">
        <f t="shared" si="2"/>
        <v>0</v>
      </c>
      <c r="N12" s="123">
        <f t="shared" si="2"/>
        <v>0</v>
      </c>
      <c r="O12" s="123">
        <f t="shared" si="2"/>
        <v>0</v>
      </c>
      <c r="P12" s="123">
        <f t="shared" si="2"/>
        <v>0</v>
      </c>
      <c r="Q12" s="123">
        <f t="shared" si="2"/>
        <v>0</v>
      </c>
      <c r="R12" s="123">
        <f t="shared" si="2"/>
        <v>0</v>
      </c>
      <c r="S12" s="123">
        <f t="shared" si="2"/>
        <v>0</v>
      </c>
      <c r="T12" s="128" t="str">
        <f>IF(SUM(H12:S12)=F12,"OK!",IF(SUM(H12:S12)&lt;F12,SUM(H12:S12),"ERRO"))</f>
        <v>OK!</v>
      </c>
    </row>
    <row r="13" spans="2:20" ht="14.45" customHeight="1" x14ac:dyDescent="0.2">
      <c r="B13" s="71"/>
      <c r="C13" s="177"/>
      <c r="D13" s="177"/>
      <c r="E13" s="177"/>
      <c r="F13" s="73"/>
      <c r="G13" s="144" t="s">
        <v>62</v>
      </c>
      <c r="H13" s="145" t="e">
        <f>H12/$F12</f>
        <v>#DIV/0!</v>
      </c>
      <c r="I13" s="145" t="e">
        <f t="shared" ref="I13:S13" si="3">I12/$F12</f>
        <v>#DIV/0!</v>
      </c>
      <c r="J13" s="145" t="e">
        <f t="shared" si="3"/>
        <v>#DIV/0!</v>
      </c>
      <c r="K13" s="145" t="e">
        <f t="shared" si="3"/>
        <v>#DIV/0!</v>
      </c>
      <c r="L13" s="145" t="e">
        <f t="shared" si="3"/>
        <v>#DIV/0!</v>
      </c>
      <c r="M13" s="145" t="e">
        <f t="shared" si="3"/>
        <v>#DIV/0!</v>
      </c>
      <c r="N13" s="145" t="e">
        <f t="shared" si="3"/>
        <v>#DIV/0!</v>
      </c>
      <c r="O13" s="145" t="e">
        <f t="shared" si="3"/>
        <v>#DIV/0!</v>
      </c>
      <c r="P13" s="145" t="e">
        <f t="shared" si="3"/>
        <v>#DIV/0!</v>
      </c>
      <c r="Q13" s="145" t="e">
        <f t="shared" si="3"/>
        <v>#DIV/0!</v>
      </c>
      <c r="R13" s="145" t="e">
        <f t="shared" si="3"/>
        <v>#DIV/0!</v>
      </c>
      <c r="S13" s="145" t="e">
        <f t="shared" si="3"/>
        <v>#DIV/0!</v>
      </c>
      <c r="T13" s="129" t="e">
        <f>SUM(H13:S13)</f>
        <v>#DIV/0!</v>
      </c>
    </row>
    <row r="14" spans="2:20" ht="14.45" customHeight="1" x14ac:dyDescent="0.2">
      <c r="B14" s="63" t="s">
        <v>45</v>
      </c>
      <c r="C14" s="173" t="str">
        <f>'Proposta Comercial'!E17</f>
        <v>IDENTIFICAÇÃO DA OBRA</v>
      </c>
      <c r="D14" s="173"/>
      <c r="E14" s="173"/>
      <c r="F14" s="65">
        <f>'Proposta Comercial'!K17</f>
        <v>0</v>
      </c>
      <c r="G14" s="135"/>
      <c r="H14" s="143">
        <f>$F14*H15</f>
        <v>0</v>
      </c>
      <c r="I14" s="143">
        <f t="shared" ref="I14:S14" si="4">$F14*I15</f>
        <v>0</v>
      </c>
      <c r="J14" s="143">
        <f t="shared" si="4"/>
        <v>0</v>
      </c>
      <c r="K14" s="143">
        <f t="shared" si="4"/>
        <v>0</v>
      </c>
      <c r="L14" s="143">
        <f t="shared" si="4"/>
        <v>0</v>
      </c>
      <c r="M14" s="143">
        <f t="shared" si="4"/>
        <v>0</v>
      </c>
      <c r="N14" s="143">
        <f t="shared" si="4"/>
        <v>0</v>
      </c>
      <c r="O14" s="143">
        <f t="shared" si="4"/>
        <v>0</v>
      </c>
      <c r="P14" s="143">
        <f t="shared" si="4"/>
        <v>0</v>
      </c>
      <c r="Q14" s="143">
        <f t="shared" si="4"/>
        <v>0</v>
      </c>
      <c r="R14" s="143">
        <f t="shared" si="4"/>
        <v>0</v>
      </c>
      <c r="S14" s="143">
        <f t="shared" si="4"/>
        <v>0</v>
      </c>
      <c r="T14" s="127" t="str">
        <f t="shared" ref="T14" si="5">IF(SUM(H14:S14)=F14,"OK!",IF(SUM(H14:S14)&lt;F14,SUM(H14:S14),"ERRO"))</f>
        <v>OK!</v>
      </c>
    </row>
    <row r="15" spans="2:20" ht="14.45" customHeight="1" x14ac:dyDescent="0.2">
      <c r="B15" s="92"/>
      <c r="C15" s="174"/>
      <c r="D15" s="174"/>
      <c r="E15" s="174"/>
      <c r="F15" s="131"/>
      <c r="G15" s="125" t="s">
        <v>62</v>
      </c>
      <c r="H15" s="146"/>
      <c r="I15" s="147"/>
      <c r="J15" s="147"/>
      <c r="K15" s="147"/>
      <c r="L15" s="147"/>
      <c r="M15" s="147"/>
      <c r="N15" s="147"/>
      <c r="O15" s="147"/>
      <c r="P15" s="147"/>
      <c r="Q15" s="147"/>
      <c r="R15" s="147"/>
      <c r="S15" s="147"/>
      <c r="T15" s="129">
        <f t="shared" ref="T15" si="6">SUM(H15:S15)</f>
        <v>0</v>
      </c>
    </row>
    <row r="16" spans="2:20" x14ac:dyDescent="0.2">
      <c r="B16" s="133" t="s">
        <v>46</v>
      </c>
      <c r="C16" s="176" t="str">
        <f>'Proposta Comercial'!E19</f>
        <v>DEMOLIÇÃO E REMOÇÃO DE MATERIAL</v>
      </c>
      <c r="D16" s="176"/>
      <c r="E16" s="176"/>
      <c r="F16" s="130">
        <f>'Proposta Comercial'!K19</f>
        <v>0</v>
      </c>
      <c r="G16" s="124"/>
      <c r="H16" s="123">
        <f>SUM(H18,H20,H22)</f>
        <v>0</v>
      </c>
      <c r="I16" s="123">
        <f t="shared" ref="I16:S16" si="7">SUM(I18,I20,I22)</f>
        <v>0</v>
      </c>
      <c r="J16" s="123">
        <f t="shared" si="7"/>
        <v>0</v>
      </c>
      <c r="K16" s="123">
        <f t="shared" si="7"/>
        <v>0</v>
      </c>
      <c r="L16" s="123">
        <f t="shared" si="7"/>
        <v>0</v>
      </c>
      <c r="M16" s="123">
        <f t="shared" si="7"/>
        <v>0</v>
      </c>
      <c r="N16" s="123">
        <f t="shared" si="7"/>
        <v>0</v>
      </c>
      <c r="O16" s="123">
        <f t="shared" si="7"/>
        <v>0</v>
      </c>
      <c r="P16" s="123">
        <f t="shared" si="7"/>
        <v>0</v>
      </c>
      <c r="Q16" s="123">
        <f t="shared" si="7"/>
        <v>0</v>
      </c>
      <c r="R16" s="123">
        <f t="shared" si="7"/>
        <v>0</v>
      </c>
      <c r="S16" s="123">
        <f t="shared" si="7"/>
        <v>0</v>
      </c>
      <c r="T16" s="128" t="str">
        <f t="shared" ref="T16" si="8">IF(SUM(H16:S16)=F16,"OK!",IF(SUM(H16:S16)&lt;F16,SUM(H16:S16),"ERRO"))</f>
        <v>OK!</v>
      </c>
    </row>
    <row r="17" spans="2:20" x14ac:dyDescent="0.2">
      <c r="B17" s="71"/>
      <c r="C17" s="177"/>
      <c r="D17" s="177"/>
      <c r="E17" s="177"/>
      <c r="F17" s="73"/>
      <c r="G17" s="144" t="s">
        <v>62</v>
      </c>
      <c r="H17" s="145" t="e">
        <f>H16/$F16</f>
        <v>#DIV/0!</v>
      </c>
      <c r="I17" s="145" t="e">
        <f t="shared" ref="I17:S17" si="9">I16/$F16</f>
        <v>#DIV/0!</v>
      </c>
      <c r="J17" s="145" t="e">
        <f t="shared" si="9"/>
        <v>#DIV/0!</v>
      </c>
      <c r="K17" s="145" t="e">
        <f t="shared" si="9"/>
        <v>#DIV/0!</v>
      </c>
      <c r="L17" s="145" t="e">
        <f t="shared" si="9"/>
        <v>#DIV/0!</v>
      </c>
      <c r="M17" s="145" t="e">
        <f t="shared" si="9"/>
        <v>#DIV/0!</v>
      </c>
      <c r="N17" s="145" t="e">
        <f t="shared" si="9"/>
        <v>#DIV/0!</v>
      </c>
      <c r="O17" s="145" t="e">
        <f t="shared" si="9"/>
        <v>#DIV/0!</v>
      </c>
      <c r="P17" s="145" t="e">
        <f t="shared" si="9"/>
        <v>#DIV/0!</v>
      </c>
      <c r="Q17" s="145" t="e">
        <f t="shared" si="9"/>
        <v>#DIV/0!</v>
      </c>
      <c r="R17" s="145" t="e">
        <f t="shared" si="9"/>
        <v>#DIV/0!</v>
      </c>
      <c r="S17" s="145" t="e">
        <f t="shared" si="9"/>
        <v>#DIV/0!</v>
      </c>
      <c r="T17" s="129" t="e">
        <f t="shared" ref="T17:T19" si="10">SUM(H17:S17)</f>
        <v>#DIV/0!</v>
      </c>
    </row>
    <row r="18" spans="2:20" ht="13.15" customHeight="1" x14ac:dyDescent="0.2">
      <c r="B18" s="63" t="s">
        <v>47</v>
      </c>
      <c r="C18" s="173" t="str">
        <f>'Proposta Comercial'!E20</f>
        <v>HIDRÁULICA</v>
      </c>
      <c r="D18" s="173"/>
      <c r="E18" s="173"/>
      <c r="F18" s="65">
        <f>'Proposta Comercial'!K20</f>
        <v>0</v>
      </c>
      <c r="G18" s="135"/>
      <c r="H18" s="143">
        <f>H19*$F18</f>
        <v>0</v>
      </c>
      <c r="I18" s="143">
        <f t="shared" ref="I18:S18" si="11">I19*$F18</f>
        <v>0</v>
      </c>
      <c r="J18" s="143">
        <f t="shared" si="11"/>
        <v>0</v>
      </c>
      <c r="K18" s="143">
        <f t="shared" si="11"/>
        <v>0</v>
      </c>
      <c r="L18" s="143">
        <f t="shared" si="11"/>
        <v>0</v>
      </c>
      <c r="M18" s="143">
        <f t="shared" si="11"/>
        <v>0</v>
      </c>
      <c r="N18" s="143">
        <f t="shared" si="11"/>
        <v>0</v>
      </c>
      <c r="O18" s="143">
        <f t="shared" si="11"/>
        <v>0</v>
      </c>
      <c r="P18" s="143">
        <f t="shared" si="11"/>
        <v>0</v>
      </c>
      <c r="Q18" s="143">
        <f t="shared" si="11"/>
        <v>0</v>
      </c>
      <c r="R18" s="143">
        <f t="shared" si="11"/>
        <v>0</v>
      </c>
      <c r="S18" s="143">
        <f t="shared" si="11"/>
        <v>0</v>
      </c>
      <c r="T18" s="127" t="str">
        <f t="shared" ref="T18" si="12">IF(SUM(H18:S18)=F18,"OK!",IF(SUM(H18:S18)&lt;F18,SUM(H18:S18),"ERRO"))</f>
        <v>OK!</v>
      </c>
    </row>
    <row r="19" spans="2:20" x14ac:dyDescent="0.2">
      <c r="C19" s="174"/>
      <c r="D19" s="174"/>
      <c r="E19" s="174"/>
      <c r="F19" s="138"/>
      <c r="G19" s="144" t="s">
        <v>62</v>
      </c>
      <c r="H19" s="147"/>
      <c r="I19" s="147"/>
      <c r="J19" s="147"/>
      <c r="K19" s="147"/>
      <c r="L19" s="147"/>
      <c r="M19" s="147"/>
      <c r="N19" s="147"/>
      <c r="O19" s="147"/>
      <c r="P19" s="147"/>
      <c r="Q19" s="147"/>
      <c r="R19" s="147"/>
      <c r="S19" s="147"/>
      <c r="T19" s="129">
        <f t="shared" si="10"/>
        <v>0</v>
      </c>
    </row>
    <row r="20" spans="2:20" ht="13.15" customHeight="1" x14ac:dyDescent="0.2">
      <c r="B20" s="136" t="s">
        <v>82</v>
      </c>
      <c r="C20" s="173" t="str">
        <f>'Proposta Comercial'!E23</f>
        <v>ALVENARIA E ESQUADRIAS</v>
      </c>
      <c r="D20" s="173"/>
      <c r="E20" s="173"/>
      <c r="F20" s="137">
        <f>'Proposta Comercial'!K23</f>
        <v>0</v>
      </c>
      <c r="G20" s="135"/>
      <c r="H20" s="143">
        <f>H21*$F20</f>
        <v>0</v>
      </c>
      <c r="I20" s="143">
        <f t="shared" ref="I20:S20" si="13">I21*$F20</f>
        <v>0</v>
      </c>
      <c r="J20" s="143">
        <f t="shared" si="13"/>
        <v>0</v>
      </c>
      <c r="K20" s="143">
        <f t="shared" si="13"/>
        <v>0</v>
      </c>
      <c r="L20" s="143">
        <f t="shared" si="13"/>
        <v>0</v>
      </c>
      <c r="M20" s="143">
        <f t="shared" si="13"/>
        <v>0</v>
      </c>
      <c r="N20" s="143">
        <f t="shared" si="13"/>
        <v>0</v>
      </c>
      <c r="O20" s="143">
        <f t="shared" si="13"/>
        <v>0</v>
      </c>
      <c r="P20" s="143">
        <f t="shared" si="13"/>
        <v>0</v>
      </c>
      <c r="Q20" s="143">
        <f t="shared" si="13"/>
        <v>0</v>
      </c>
      <c r="R20" s="143">
        <f t="shared" si="13"/>
        <v>0</v>
      </c>
      <c r="S20" s="143">
        <f t="shared" si="13"/>
        <v>0</v>
      </c>
      <c r="T20" s="127" t="str">
        <f t="shared" ref="T20" si="14">IF(SUM(H20:S20)=F20,"OK!",IF(SUM(H20:S20)&lt;F20,SUM(H20:S20),"ERRO"))</f>
        <v>OK!</v>
      </c>
    </row>
    <row r="21" spans="2:20" x14ac:dyDescent="0.2">
      <c r="B21" s="140"/>
      <c r="C21" s="174"/>
      <c r="D21" s="174"/>
      <c r="E21" s="174"/>
      <c r="F21" s="138"/>
      <c r="G21" s="144" t="s">
        <v>62</v>
      </c>
      <c r="H21" s="147"/>
      <c r="I21" s="147"/>
      <c r="J21" s="147"/>
      <c r="K21" s="147"/>
      <c r="L21" s="147"/>
      <c r="M21" s="147"/>
      <c r="N21" s="147"/>
      <c r="O21" s="147"/>
      <c r="P21" s="147"/>
      <c r="Q21" s="147"/>
      <c r="R21" s="147"/>
      <c r="S21" s="147"/>
      <c r="T21" s="129">
        <f t="shared" ref="T21" si="15">SUM(H21:S21)</f>
        <v>0</v>
      </c>
    </row>
    <row r="22" spans="2:20" ht="13.15" customHeight="1" x14ac:dyDescent="0.2">
      <c r="B22" s="139" t="s">
        <v>89</v>
      </c>
      <c r="C22" s="173" t="str">
        <f>'Proposta Comercial'!E29</f>
        <v>ELÉTRICA</v>
      </c>
      <c r="D22" s="173"/>
      <c r="E22" s="173"/>
      <c r="F22" s="137">
        <f>'Proposta Comercial'!K29</f>
        <v>0</v>
      </c>
      <c r="G22" s="135"/>
      <c r="H22" s="143">
        <f>H23*$F22</f>
        <v>0</v>
      </c>
      <c r="I22" s="143">
        <f t="shared" ref="I22:S22" si="16">I23*$F22</f>
        <v>0</v>
      </c>
      <c r="J22" s="143">
        <f t="shared" si="16"/>
        <v>0</v>
      </c>
      <c r="K22" s="143">
        <f t="shared" si="16"/>
        <v>0</v>
      </c>
      <c r="L22" s="143">
        <f t="shared" si="16"/>
        <v>0</v>
      </c>
      <c r="M22" s="143">
        <f t="shared" si="16"/>
        <v>0</v>
      </c>
      <c r="N22" s="143">
        <f t="shared" si="16"/>
        <v>0</v>
      </c>
      <c r="O22" s="143">
        <f t="shared" si="16"/>
        <v>0</v>
      </c>
      <c r="P22" s="143">
        <f t="shared" si="16"/>
        <v>0</v>
      </c>
      <c r="Q22" s="143">
        <f t="shared" si="16"/>
        <v>0</v>
      </c>
      <c r="R22" s="143">
        <f t="shared" si="16"/>
        <v>0</v>
      </c>
      <c r="S22" s="143">
        <f t="shared" si="16"/>
        <v>0</v>
      </c>
      <c r="T22" s="127" t="str">
        <f t="shared" ref="T22" si="17">IF(SUM(H22:S22)=F22,"OK!",IF(SUM(H22:S22)&lt;F22,SUM(H22:S22),"ERRO"))</f>
        <v>OK!</v>
      </c>
    </row>
    <row r="23" spans="2:20" x14ac:dyDescent="0.2">
      <c r="B23" s="92"/>
      <c r="C23" s="174"/>
      <c r="D23" s="174"/>
      <c r="E23" s="174"/>
      <c r="F23" s="131"/>
      <c r="G23" s="125" t="s">
        <v>62</v>
      </c>
      <c r="H23" s="146"/>
      <c r="I23" s="147"/>
      <c r="J23" s="147"/>
      <c r="K23" s="147"/>
      <c r="L23" s="147"/>
      <c r="M23" s="147"/>
      <c r="N23" s="147"/>
      <c r="O23" s="147"/>
      <c r="P23" s="147"/>
      <c r="Q23" s="147"/>
      <c r="R23" s="147"/>
      <c r="S23" s="147"/>
      <c r="T23" s="129">
        <f t="shared" ref="T23" si="18">SUM(H23:S23)</f>
        <v>0</v>
      </c>
    </row>
    <row r="24" spans="2:20" x14ac:dyDescent="0.2">
      <c r="B24" s="133" t="s">
        <v>48</v>
      </c>
      <c r="C24" s="176" t="str">
        <f>'Proposta Comercial'!E34</f>
        <v>ALVENARIA E ESQUADRIAS</v>
      </c>
      <c r="D24" s="176"/>
      <c r="E24" s="176"/>
      <c r="F24" s="130">
        <f>'Proposta Comercial'!K34</f>
        <v>0</v>
      </c>
      <c r="G24" s="124"/>
      <c r="H24" s="123">
        <f>SUM(H26,H28)</f>
        <v>0</v>
      </c>
      <c r="I24" s="123">
        <f t="shared" ref="I24:S24" si="19">SUM(I26,I28)</f>
        <v>0</v>
      </c>
      <c r="J24" s="123">
        <f t="shared" si="19"/>
        <v>0</v>
      </c>
      <c r="K24" s="123">
        <f t="shared" si="19"/>
        <v>0</v>
      </c>
      <c r="L24" s="123">
        <f t="shared" si="19"/>
        <v>0</v>
      </c>
      <c r="M24" s="123">
        <f t="shared" si="19"/>
        <v>0</v>
      </c>
      <c r="N24" s="123">
        <f t="shared" si="19"/>
        <v>0</v>
      </c>
      <c r="O24" s="123">
        <f t="shared" si="19"/>
        <v>0</v>
      </c>
      <c r="P24" s="123">
        <f t="shared" si="19"/>
        <v>0</v>
      </c>
      <c r="Q24" s="123">
        <f t="shared" si="19"/>
        <v>0</v>
      </c>
      <c r="R24" s="123">
        <f t="shared" si="19"/>
        <v>0</v>
      </c>
      <c r="S24" s="123">
        <f t="shared" si="19"/>
        <v>0</v>
      </c>
      <c r="T24" s="128" t="str">
        <f t="shared" ref="T24" si="20">IF(SUM(H24:S24)=F24,"OK!",IF(SUM(H24:S24)&lt;F24,SUM(H24:S24),"ERRO"))</f>
        <v>OK!</v>
      </c>
    </row>
    <row r="25" spans="2:20" x14ac:dyDescent="0.2">
      <c r="B25" s="71"/>
      <c r="C25" s="177"/>
      <c r="D25" s="177"/>
      <c r="E25" s="177"/>
      <c r="F25" s="73"/>
      <c r="G25" s="144" t="s">
        <v>62</v>
      </c>
      <c r="H25" s="145" t="e">
        <f>H24/$F24</f>
        <v>#DIV/0!</v>
      </c>
      <c r="I25" s="145" t="e">
        <f t="shared" ref="I25:S25" si="21">I24/$F24</f>
        <v>#DIV/0!</v>
      </c>
      <c r="J25" s="145" t="e">
        <f t="shared" si="21"/>
        <v>#DIV/0!</v>
      </c>
      <c r="K25" s="145" t="e">
        <f t="shared" si="21"/>
        <v>#DIV/0!</v>
      </c>
      <c r="L25" s="145" t="e">
        <f t="shared" si="21"/>
        <v>#DIV/0!</v>
      </c>
      <c r="M25" s="145" t="e">
        <f t="shared" si="21"/>
        <v>#DIV/0!</v>
      </c>
      <c r="N25" s="145" t="e">
        <f t="shared" si="21"/>
        <v>#DIV/0!</v>
      </c>
      <c r="O25" s="145" t="e">
        <f t="shared" si="21"/>
        <v>#DIV/0!</v>
      </c>
      <c r="P25" s="145" t="e">
        <f t="shared" si="21"/>
        <v>#DIV/0!</v>
      </c>
      <c r="Q25" s="145" t="e">
        <f t="shared" si="21"/>
        <v>#DIV/0!</v>
      </c>
      <c r="R25" s="145" t="e">
        <f t="shared" si="21"/>
        <v>#DIV/0!</v>
      </c>
      <c r="S25" s="145" t="e">
        <f t="shared" si="21"/>
        <v>#DIV/0!</v>
      </c>
      <c r="T25" s="129" t="e">
        <f t="shared" ref="T25" si="22">SUM(H25:S25)</f>
        <v>#DIV/0!</v>
      </c>
    </row>
    <row r="26" spans="2:20" x14ac:dyDescent="0.2">
      <c r="B26" s="63" t="s">
        <v>49</v>
      </c>
      <c r="C26" s="173" t="str">
        <f>'Proposta Comercial'!E35</f>
        <v>ALVENARIA</v>
      </c>
      <c r="D26" s="173"/>
      <c r="E26" s="173"/>
      <c r="F26" s="65">
        <f>'Proposta Comercial'!K35</f>
        <v>0</v>
      </c>
      <c r="G26" s="135"/>
      <c r="H26" s="143">
        <f>H27*$F26</f>
        <v>0</v>
      </c>
      <c r="I26" s="143">
        <f t="shared" ref="I26:S26" si="23">I27*$F26</f>
        <v>0</v>
      </c>
      <c r="J26" s="143">
        <f t="shared" si="23"/>
        <v>0</v>
      </c>
      <c r="K26" s="143">
        <f t="shared" si="23"/>
        <v>0</v>
      </c>
      <c r="L26" s="143">
        <f t="shared" si="23"/>
        <v>0</v>
      </c>
      <c r="M26" s="143">
        <f t="shared" si="23"/>
        <v>0</v>
      </c>
      <c r="N26" s="143">
        <f t="shared" si="23"/>
        <v>0</v>
      </c>
      <c r="O26" s="143">
        <f t="shared" si="23"/>
        <v>0</v>
      </c>
      <c r="P26" s="143">
        <f t="shared" si="23"/>
        <v>0</v>
      </c>
      <c r="Q26" s="143">
        <f t="shared" si="23"/>
        <v>0</v>
      </c>
      <c r="R26" s="143">
        <f t="shared" si="23"/>
        <v>0</v>
      </c>
      <c r="S26" s="143">
        <f t="shared" si="23"/>
        <v>0</v>
      </c>
      <c r="T26" s="127" t="str">
        <f t="shared" ref="T26" si="24">IF(SUM(H26:S26)=F26,"OK!",IF(SUM(H26:S26)&lt;F26,SUM(H26:S26),"ERRO"))</f>
        <v>OK!</v>
      </c>
    </row>
    <row r="27" spans="2:20" x14ac:dyDescent="0.2">
      <c r="B27" s="140"/>
      <c r="C27" s="178"/>
      <c r="D27" s="178"/>
      <c r="E27" s="178"/>
      <c r="F27" s="141"/>
      <c r="G27" s="144" t="s">
        <v>62</v>
      </c>
      <c r="H27" s="147"/>
      <c r="I27" s="147"/>
      <c r="J27" s="147"/>
      <c r="K27" s="147"/>
      <c r="L27" s="147"/>
      <c r="M27" s="147"/>
      <c r="N27" s="147"/>
      <c r="O27" s="147"/>
      <c r="P27" s="147"/>
      <c r="Q27" s="147"/>
      <c r="R27" s="147"/>
      <c r="S27" s="147"/>
      <c r="T27" s="129">
        <f t="shared" ref="T27" si="25">SUM(H27:S27)</f>
        <v>0</v>
      </c>
    </row>
    <row r="28" spans="2:20" x14ac:dyDescent="0.2">
      <c r="B28" s="139" t="s">
        <v>158</v>
      </c>
      <c r="C28" s="175" t="str">
        <f>'Proposta Comercial'!E42</f>
        <v>ESQUADRIAS</v>
      </c>
      <c r="D28" s="175"/>
      <c r="E28" s="175"/>
      <c r="F28" s="137">
        <f>'Proposta Comercial'!K42</f>
        <v>0</v>
      </c>
      <c r="G28" s="135"/>
      <c r="H28" s="143">
        <f>H29*$F28</f>
        <v>0</v>
      </c>
      <c r="I28" s="143">
        <f t="shared" ref="I28:S28" si="26">I29*$F28</f>
        <v>0</v>
      </c>
      <c r="J28" s="143">
        <f t="shared" si="26"/>
        <v>0</v>
      </c>
      <c r="K28" s="143">
        <f t="shared" si="26"/>
        <v>0</v>
      </c>
      <c r="L28" s="143">
        <f t="shared" si="26"/>
        <v>0</v>
      </c>
      <c r="M28" s="143">
        <f t="shared" si="26"/>
        <v>0</v>
      </c>
      <c r="N28" s="143">
        <f t="shared" si="26"/>
        <v>0</v>
      </c>
      <c r="O28" s="143">
        <f t="shared" si="26"/>
        <v>0</v>
      </c>
      <c r="P28" s="143">
        <f t="shared" si="26"/>
        <v>0</v>
      </c>
      <c r="Q28" s="143">
        <f t="shared" si="26"/>
        <v>0</v>
      </c>
      <c r="R28" s="143">
        <f t="shared" si="26"/>
        <v>0</v>
      </c>
      <c r="S28" s="143">
        <f t="shared" si="26"/>
        <v>0</v>
      </c>
      <c r="T28" s="127" t="str">
        <f t="shared" ref="T28" si="27">IF(SUM(H28:S28)=F28,"OK!",IF(SUM(H28:S28)&lt;F28,SUM(H28:S28),"ERRO"))</f>
        <v>OK!</v>
      </c>
    </row>
    <row r="29" spans="2:20" x14ac:dyDescent="0.2">
      <c r="B29" s="92"/>
      <c r="C29" s="174"/>
      <c r="D29" s="174"/>
      <c r="E29" s="174"/>
      <c r="F29" s="132"/>
      <c r="G29" s="125" t="s">
        <v>62</v>
      </c>
      <c r="H29" s="146"/>
      <c r="I29" s="147"/>
      <c r="J29" s="147"/>
      <c r="K29" s="147"/>
      <c r="L29" s="147"/>
      <c r="M29" s="147"/>
      <c r="N29" s="147"/>
      <c r="O29" s="147"/>
      <c r="P29" s="147"/>
      <c r="Q29" s="147"/>
      <c r="R29" s="147"/>
      <c r="S29" s="147"/>
      <c r="T29" s="129">
        <f t="shared" ref="T29" si="28">SUM(H29:S29)</f>
        <v>0</v>
      </c>
    </row>
    <row r="30" spans="2:20" x14ac:dyDescent="0.2">
      <c r="B30" s="133" t="s">
        <v>50</v>
      </c>
      <c r="C30" s="176" t="str">
        <f>'Proposta Comercial'!E46</f>
        <v>PINTURA</v>
      </c>
      <c r="D30" s="176"/>
      <c r="E30" s="176"/>
      <c r="F30" s="130">
        <f>'Proposta Comercial'!K46</f>
        <v>0</v>
      </c>
      <c r="G30" s="124"/>
      <c r="H30" s="123">
        <f>SUM(H32,H34)</f>
        <v>0</v>
      </c>
      <c r="I30" s="123">
        <f t="shared" ref="I30:S30" si="29">SUM(I32,I34)</f>
        <v>0</v>
      </c>
      <c r="J30" s="123">
        <f t="shared" si="29"/>
        <v>0</v>
      </c>
      <c r="K30" s="123">
        <f t="shared" si="29"/>
        <v>0</v>
      </c>
      <c r="L30" s="123">
        <f t="shared" si="29"/>
        <v>0</v>
      </c>
      <c r="M30" s="123">
        <f t="shared" si="29"/>
        <v>0</v>
      </c>
      <c r="N30" s="123">
        <f t="shared" si="29"/>
        <v>0</v>
      </c>
      <c r="O30" s="123">
        <f t="shared" si="29"/>
        <v>0</v>
      </c>
      <c r="P30" s="123">
        <f t="shared" si="29"/>
        <v>0</v>
      </c>
      <c r="Q30" s="123">
        <f t="shared" si="29"/>
        <v>0</v>
      </c>
      <c r="R30" s="123">
        <f t="shared" si="29"/>
        <v>0</v>
      </c>
      <c r="S30" s="123">
        <f t="shared" si="29"/>
        <v>0</v>
      </c>
      <c r="T30" s="128" t="str">
        <f t="shared" ref="T30" si="30">IF(SUM(H30:S30)=F30,"OK!",IF(SUM(H30:S30)&lt;F30,SUM(H30:S30),"ERRO"))</f>
        <v>OK!</v>
      </c>
    </row>
    <row r="31" spans="2:20" x14ac:dyDescent="0.2">
      <c r="B31" s="71"/>
      <c r="C31" s="177"/>
      <c r="D31" s="177"/>
      <c r="E31" s="177"/>
      <c r="F31" s="73"/>
      <c r="G31" s="144" t="s">
        <v>62</v>
      </c>
      <c r="H31" s="145" t="e">
        <f>H30/$F30</f>
        <v>#DIV/0!</v>
      </c>
      <c r="I31" s="145" t="e">
        <f t="shared" ref="I31:S31" si="31">I30/$F30</f>
        <v>#DIV/0!</v>
      </c>
      <c r="J31" s="145" t="e">
        <f t="shared" si="31"/>
        <v>#DIV/0!</v>
      </c>
      <c r="K31" s="145" t="e">
        <f t="shared" si="31"/>
        <v>#DIV/0!</v>
      </c>
      <c r="L31" s="145" t="e">
        <f t="shared" si="31"/>
        <v>#DIV/0!</v>
      </c>
      <c r="M31" s="145" t="e">
        <f t="shared" si="31"/>
        <v>#DIV/0!</v>
      </c>
      <c r="N31" s="145" t="e">
        <f t="shared" si="31"/>
        <v>#DIV/0!</v>
      </c>
      <c r="O31" s="145" t="e">
        <f t="shared" si="31"/>
        <v>#DIV/0!</v>
      </c>
      <c r="P31" s="145" t="e">
        <f t="shared" si="31"/>
        <v>#DIV/0!</v>
      </c>
      <c r="Q31" s="145" t="e">
        <f t="shared" si="31"/>
        <v>#DIV/0!</v>
      </c>
      <c r="R31" s="145" t="e">
        <f t="shared" si="31"/>
        <v>#DIV/0!</v>
      </c>
      <c r="S31" s="145" t="e">
        <f t="shared" si="31"/>
        <v>#DIV/0!</v>
      </c>
      <c r="T31" s="129" t="e">
        <f t="shared" ref="T31" si="32">SUM(H31:S31)</f>
        <v>#DIV/0!</v>
      </c>
    </row>
    <row r="32" spans="2:20" ht="13.15" customHeight="1" x14ac:dyDescent="0.2">
      <c r="B32" s="63" t="s">
        <v>51</v>
      </c>
      <c r="C32" s="173" t="str">
        <f>'Proposta Comercial'!E47</f>
        <v>ALVENARIA E FORRO</v>
      </c>
      <c r="D32" s="173"/>
      <c r="E32" s="173"/>
      <c r="F32" s="65">
        <f>'Proposta Comercial'!K47</f>
        <v>0</v>
      </c>
      <c r="G32" s="135"/>
      <c r="H32" s="143">
        <f>H33*$F32</f>
        <v>0</v>
      </c>
      <c r="I32" s="143">
        <f t="shared" ref="I32:S32" si="33">I33*$F32</f>
        <v>0</v>
      </c>
      <c r="J32" s="143">
        <f t="shared" si="33"/>
        <v>0</v>
      </c>
      <c r="K32" s="143">
        <f t="shared" si="33"/>
        <v>0</v>
      </c>
      <c r="L32" s="143">
        <f t="shared" si="33"/>
        <v>0</v>
      </c>
      <c r="M32" s="143">
        <f t="shared" si="33"/>
        <v>0</v>
      </c>
      <c r="N32" s="143">
        <f t="shared" si="33"/>
        <v>0</v>
      </c>
      <c r="O32" s="143">
        <f t="shared" si="33"/>
        <v>0</v>
      </c>
      <c r="P32" s="143">
        <f t="shared" si="33"/>
        <v>0</v>
      </c>
      <c r="Q32" s="143">
        <f t="shared" si="33"/>
        <v>0</v>
      </c>
      <c r="R32" s="143">
        <f t="shared" si="33"/>
        <v>0</v>
      </c>
      <c r="S32" s="143">
        <f t="shared" si="33"/>
        <v>0</v>
      </c>
      <c r="T32" s="127" t="str">
        <f t="shared" ref="T32" si="34">IF(SUM(H32:S32)=F32,"OK!",IF(SUM(H32:S32)&lt;F32,SUM(H32:S32),"ERRO"))</f>
        <v>OK!</v>
      </c>
    </row>
    <row r="33" spans="2:20" x14ac:dyDescent="0.2">
      <c r="B33" s="140"/>
      <c r="C33" s="178"/>
      <c r="D33" s="178"/>
      <c r="E33" s="178"/>
      <c r="F33" s="141"/>
      <c r="G33" s="144" t="s">
        <v>62</v>
      </c>
      <c r="H33" s="147"/>
      <c r="I33" s="147"/>
      <c r="J33" s="147"/>
      <c r="K33" s="147"/>
      <c r="L33" s="147"/>
      <c r="M33" s="147"/>
      <c r="N33" s="147"/>
      <c r="O33" s="147"/>
      <c r="P33" s="147"/>
      <c r="Q33" s="147"/>
      <c r="R33" s="147"/>
      <c r="S33" s="147"/>
      <c r="T33" s="129">
        <f t="shared" ref="T33" si="35">SUM(H33:S33)</f>
        <v>0</v>
      </c>
    </row>
    <row r="34" spans="2:20" ht="13.15" customHeight="1" x14ac:dyDescent="0.2">
      <c r="B34" s="63" t="s">
        <v>164</v>
      </c>
      <c r="C34" s="173" t="str">
        <f>'Proposta Comercial'!E51</f>
        <v>ESQUADRIAS</v>
      </c>
      <c r="D34" s="173"/>
      <c r="E34" s="173"/>
      <c r="F34" s="65">
        <f>'Proposta Comercial'!K51</f>
        <v>0</v>
      </c>
      <c r="G34" s="135"/>
      <c r="H34" s="143">
        <f>H35*$F34</f>
        <v>0</v>
      </c>
      <c r="I34" s="143">
        <f t="shared" ref="I34:S34" si="36">I35*$F34</f>
        <v>0</v>
      </c>
      <c r="J34" s="143">
        <f t="shared" si="36"/>
        <v>0</v>
      </c>
      <c r="K34" s="143">
        <f t="shared" si="36"/>
        <v>0</v>
      </c>
      <c r="L34" s="143">
        <f t="shared" si="36"/>
        <v>0</v>
      </c>
      <c r="M34" s="143">
        <f t="shared" si="36"/>
        <v>0</v>
      </c>
      <c r="N34" s="143">
        <f t="shared" si="36"/>
        <v>0</v>
      </c>
      <c r="O34" s="143">
        <f t="shared" si="36"/>
        <v>0</v>
      </c>
      <c r="P34" s="143">
        <f t="shared" si="36"/>
        <v>0</v>
      </c>
      <c r="Q34" s="143">
        <f t="shared" si="36"/>
        <v>0</v>
      </c>
      <c r="R34" s="143">
        <f t="shared" si="36"/>
        <v>0</v>
      </c>
      <c r="S34" s="143">
        <f t="shared" si="36"/>
        <v>0</v>
      </c>
      <c r="T34" s="127" t="str">
        <f t="shared" ref="T34" si="37">IF(SUM(H34:S34)=F34,"OK!",IF(SUM(H34:S34)&lt;F34,SUM(H34:S34),"ERRO"))</f>
        <v>OK!</v>
      </c>
    </row>
    <row r="35" spans="2:20" x14ac:dyDescent="0.2">
      <c r="B35" s="92"/>
      <c r="C35" s="181"/>
      <c r="D35" s="181"/>
      <c r="E35" s="181"/>
      <c r="F35" s="132"/>
      <c r="G35" s="125" t="s">
        <v>62</v>
      </c>
      <c r="H35" s="146"/>
      <c r="I35" s="147"/>
      <c r="J35" s="147"/>
      <c r="K35" s="147"/>
      <c r="L35" s="147"/>
      <c r="M35" s="147"/>
      <c r="N35" s="147"/>
      <c r="O35" s="147"/>
      <c r="P35" s="147"/>
      <c r="Q35" s="147"/>
      <c r="R35" s="147"/>
      <c r="S35" s="147"/>
      <c r="T35" s="129">
        <f t="shared" ref="T35" si="38">SUM(H35:S35)</f>
        <v>0</v>
      </c>
    </row>
    <row r="36" spans="2:20" x14ac:dyDescent="0.2">
      <c r="B36" s="133" t="s">
        <v>52</v>
      </c>
      <c r="C36" s="176" t="str">
        <f>'Proposta Comercial'!E53</f>
        <v>INSTALAÇÕES</v>
      </c>
      <c r="D36" s="176"/>
      <c r="E36" s="176"/>
      <c r="F36" s="130">
        <f>'Proposta Comercial'!K53</f>
        <v>0</v>
      </c>
      <c r="G36" s="124"/>
      <c r="H36" s="123">
        <f>SUM(H38)</f>
        <v>0</v>
      </c>
      <c r="I36" s="123">
        <f t="shared" ref="I36:S36" si="39">SUM(I38)</f>
        <v>0</v>
      </c>
      <c r="J36" s="123">
        <f t="shared" si="39"/>
        <v>0</v>
      </c>
      <c r="K36" s="123">
        <f t="shared" si="39"/>
        <v>0</v>
      </c>
      <c r="L36" s="123">
        <f t="shared" si="39"/>
        <v>0</v>
      </c>
      <c r="M36" s="123">
        <f t="shared" si="39"/>
        <v>0</v>
      </c>
      <c r="N36" s="123">
        <f t="shared" si="39"/>
        <v>0</v>
      </c>
      <c r="O36" s="123">
        <f t="shared" si="39"/>
        <v>0</v>
      </c>
      <c r="P36" s="123">
        <f t="shared" si="39"/>
        <v>0</v>
      </c>
      <c r="Q36" s="123">
        <f t="shared" si="39"/>
        <v>0</v>
      </c>
      <c r="R36" s="123">
        <f t="shared" si="39"/>
        <v>0</v>
      </c>
      <c r="S36" s="123">
        <f t="shared" si="39"/>
        <v>0</v>
      </c>
      <c r="T36" s="128" t="str">
        <f t="shared" ref="T36" si="40">IF(SUM(H36:S36)=F36,"OK!",IF(SUM(H36:S36)&lt;F36,SUM(H36:S36),"ERRO"))</f>
        <v>OK!</v>
      </c>
    </row>
    <row r="37" spans="2:20" x14ac:dyDescent="0.2">
      <c r="B37" s="71"/>
      <c r="C37" s="177"/>
      <c r="D37" s="177"/>
      <c r="E37" s="177"/>
      <c r="F37" s="73"/>
      <c r="G37" s="144" t="s">
        <v>62</v>
      </c>
      <c r="H37" s="145" t="e">
        <f>H36/$F36</f>
        <v>#DIV/0!</v>
      </c>
      <c r="I37" s="145" t="e">
        <f t="shared" ref="I37:S37" si="41">I36/$F36</f>
        <v>#DIV/0!</v>
      </c>
      <c r="J37" s="145" t="e">
        <f t="shared" si="41"/>
        <v>#DIV/0!</v>
      </c>
      <c r="K37" s="145" t="e">
        <f t="shared" si="41"/>
        <v>#DIV/0!</v>
      </c>
      <c r="L37" s="145" t="e">
        <f t="shared" si="41"/>
        <v>#DIV/0!</v>
      </c>
      <c r="M37" s="145" t="e">
        <f t="shared" si="41"/>
        <v>#DIV/0!</v>
      </c>
      <c r="N37" s="145" t="e">
        <f t="shared" si="41"/>
        <v>#DIV/0!</v>
      </c>
      <c r="O37" s="145" t="e">
        <f t="shared" si="41"/>
        <v>#DIV/0!</v>
      </c>
      <c r="P37" s="145" t="e">
        <f t="shared" si="41"/>
        <v>#DIV/0!</v>
      </c>
      <c r="Q37" s="145" t="e">
        <f t="shared" si="41"/>
        <v>#DIV/0!</v>
      </c>
      <c r="R37" s="145" t="e">
        <f t="shared" si="41"/>
        <v>#DIV/0!</v>
      </c>
      <c r="S37" s="145" t="e">
        <f t="shared" si="41"/>
        <v>#DIV/0!</v>
      </c>
      <c r="T37" s="129" t="e">
        <f t="shared" ref="T37" si="42">SUM(H37:S37)</f>
        <v>#DIV/0!</v>
      </c>
    </row>
    <row r="38" spans="2:20" x14ac:dyDescent="0.2">
      <c r="B38" s="63" t="s">
        <v>53</v>
      </c>
      <c r="C38" s="173" t="str">
        <f>'Proposta Comercial'!E54</f>
        <v>ELÉTRICA</v>
      </c>
      <c r="D38" s="173"/>
      <c r="E38" s="173"/>
      <c r="F38" s="65">
        <f>'Proposta Comercial'!K54</f>
        <v>0</v>
      </c>
      <c r="G38" s="135"/>
      <c r="H38" s="143">
        <f>H39*$F38</f>
        <v>0</v>
      </c>
      <c r="I38" s="143">
        <f t="shared" ref="I38:S38" si="43">I39*$F38</f>
        <v>0</v>
      </c>
      <c r="J38" s="143">
        <f t="shared" si="43"/>
        <v>0</v>
      </c>
      <c r="K38" s="143">
        <f t="shared" si="43"/>
        <v>0</v>
      </c>
      <c r="L38" s="143">
        <f t="shared" si="43"/>
        <v>0</v>
      </c>
      <c r="M38" s="143">
        <f t="shared" si="43"/>
        <v>0</v>
      </c>
      <c r="N38" s="143">
        <f t="shared" si="43"/>
        <v>0</v>
      </c>
      <c r="O38" s="143">
        <f t="shared" si="43"/>
        <v>0</v>
      </c>
      <c r="P38" s="143">
        <f t="shared" si="43"/>
        <v>0</v>
      </c>
      <c r="Q38" s="143">
        <f t="shared" si="43"/>
        <v>0</v>
      </c>
      <c r="R38" s="143">
        <f t="shared" si="43"/>
        <v>0</v>
      </c>
      <c r="S38" s="143">
        <f t="shared" si="43"/>
        <v>0</v>
      </c>
      <c r="T38" s="127" t="str">
        <f t="shared" ref="T38" si="44">IF(SUM(H38:S38)=F38,"OK!",IF(SUM(H38:S38)&lt;F38,SUM(H38:S38),"ERRO"))</f>
        <v>OK!</v>
      </c>
    </row>
    <row r="39" spans="2:20" x14ac:dyDescent="0.2">
      <c r="C39" s="174"/>
      <c r="D39" s="174"/>
      <c r="E39" s="174"/>
      <c r="F39" s="132"/>
      <c r="G39" s="125" t="s">
        <v>62</v>
      </c>
      <c r="H39" s="146"/>
      <c r="I39" s="147"/>
      <c r="J39" s="147"/>
      <c r="K39" s="147"/>
      <c r="L39" s="147"/>
      <c r="M39" s="147"/>
      <c r="N39" s="147"/>
      <c r="O39" s="147"/>
      <c r="P39" s="147"/>
      <c r="Q39" s="147"/>
      <c r="R39" s="147"/>
      <c r="S39" s="147"/>
      <c r="T39" s="129">
        <f t="shared" ref="T39" si="45">SUM(H39:S39)</f>
        <v>0</v>
      </c>
    </row>
    <row r="40" spans="2:20" x14ac:dyDescent="0.2">
      <c r="B40" s="142" t="s">
        <v>170</v>
      </c>
      <c r="C40" s="176" t="str">
        <f>'Proposta Comercial'!E60</f>
        <v>REVESTIMENTOS</v>
      </c>
      <c r="D40" s="176"/>
      <c r="E40" s="176"/>
      <c r="F40" s="130">
        <f>'Proposta Comercial'!K60</f>
        <v>0</v>
      </c>
      <c r="G40" s="124"/>
      <c r="H40" s="123">
        <f>SUM(H42)</f>
        <v>0</v>
      </c>
      <c r="I40" s="123">
        <f t="shared" ref="I40:S40" si="46">SUM(I42)</f>
        <v>0</v>
      </c>
      <c r="J40" s="123">
        <f t="shared" si="46"/>
        <v>0</v>
      </c>
      <c r="K40" s="123">
        <f t="shared" si="46"/>
        <v>0</v>
      </c>
      <c r="L40" s="123">
        <f t="shared" si="46"/>
        <v>0</v>
      </c>
      <c r="M40" s="123">
        <f t="shared" si="46"/>
        <v>0</v>
      </c>
      <c r="N40" s="123">
        <f t="shared" si="46"/>
        <v>0</v>
      </c>
      <c r="O40" s="123">
        <f t="shared" si="46"/>
        <v>0</v>
      </c>
      <c r="P40" s="123">
        <f t="shared" si="46"/>
        <v>0</v>
      </c>
      <c r="Q40" s="123">
        <f t="shared" si="46"/>
        <v>0</v>
      </c>
      <c r="R40" s="123">
        <f t="shared" si="46"/>
        <v>0</v>
      </c>
      <c r="S40" s="123">
        <f t="shared" si="46"/>
        <v>0</v>
      </c>
      <c r="T40" s="128" t="str">
        <f t="shared" ref="T40" si="47">IF(SUM(H40:S40)=F40,"OK!",IF(SUM(H40:S40)&lt;F40,SUM(H40:S40),"ERRO"))</f>
        <v>OK!</v>
      </c>
    </row>
    <row r="41" spans="2:20" x14ac:dyDescent="0.2">
      <c r="B41" s="71"/>
      <c r="C41" s="177"/>
      <c r="D41" s="177"/>
      <c r="E41" s="177"/>
      <c r="F41" s="73"/>
      <c r="G41" s="144" t="s">
        <v>62</v>
      </c>
      <c r="H41" s="145" t="e">
        <f>H40/$F40</f>
        <v>#DIV/0!</v>
      </c>
      <c r="I41" s="145" t="e">
        <f t="shared" ref="I41:S41" si="48">I40/$F40</f>
        <v>#DIV/0!</v>
      </c>
      <c r="J41" s="145" t="e">
        <f t="shared" si="48"/>
        <v>#DIV/0!</v>
      </c>
      <c r="K41" s="145" t="e">
        <f t="shared" si="48"/>
        <v>#DIV/0!</v>
      </c>
      <c r="L41" s="145" t="e">
        <f t="shared" si="48"/>
        <v>#DIV/0!</v>
      </c>
      <c r="M41" s="145" t="e">
        <f t="shared" si="48"/>
        <v>#DIV/0!</v>
      </c>
      <c r="N41" s="145" t="e">
        <f t="shared" si="48"/>
        <v>#DIV/0!</v>
      </c>
      <c r="O41" s="145" t="e">
        <f t="shared" si="48"/>
        <v>#DIV/0!</v>
      </c>
      <c r="P41" s="145" t="e">
        <f t="shared" si="48"/>
        <v>#DIV/0!</v>
      </c>
      <c r="Q41" s="145" t="e">
        <f t="shared" si="48"/>
        <v>#DIV/0!</v>
      </c>
      <c r="R41" s="145" t="e">
        <f t="shared" si="48"/>
        <v>#DIV/0!</v>
      </c>
      <c r="S41" s="145" t="e">
        <f t="shared" si="48"/>
        <v>#DIV/0!</v>
      </c>
      <c r="T41" s="129" t="e">
        <f t="shared" ref="T41" si="49">SUM(H41:S41)</f>
        <v>#DIV/0!</v>
      </c>
    </row>
    <row r="42" spans="2:20" x14ac:dyDescent="0.2">
      <c r="B42" s="63" t="s">
        <v>171</v>
      </c>
      <c r="C42" s="173" t="str">
        <f>'Proposta Comercial'!E61</f>
        <v>PISOS</v>
      </c>
      <c r="D42" s="173"/>
      <c r="E42" s="173"/>
      <c r="F42" s="65">
        <f>'Proposta Comercial'!K61</f>
        <v>0</v>
      </c>
      <c r="G42" s="135"/>
      <c r="H42" s="143">
        <f>H43*$F42</f>
        <v>0</v>
      </c>
      <c r="I42" s="143">
        <f t="shared" ref="I42:S42" si="50">I43*$F42</f>
        <v>0</v>
      </c>
      <c r="J42" s="143">
        <f t="shared" si="50"/>
        <v>0</v>
      </c>
      <c r="K42" s="143">
        <f t="shared" si="50"/>
        <v>0</v>
      </c>
      <c r="L42" s="143">
        <f t="shared" si="50"/>
        <v>0</v>
      </c>
      <c r="M42" s="143">
        <f t="shared" si="50"/>
        <v>0</v>
      </c>
      <c r="N42" s="143">
        <f t="shared" si="50"/>
        <v>0</v>
      </c>
      <c r="O42" s="143">
        <f t="shared" si="50"/>
        <v>0</v>
      </c>
      <c r="P42" s="143">
        <f t="shared" si="50"/>
        <v>0</v>
      </c>
      <c r="Q42" s="143">
        <f t="shared" si="50"/>
        <v>0</v>
      </c>
      <c r="R42" s="143">
        <f t="shared" si="50"/>
        <v>0</v>
      </c>
      <c r="S42" s="143">
        <f t="shared" si="50"/>
        <v>0</v>
      </c>
      <c r="T42" s="127" t="str">
        <f t="shared" ref="T42" si="51">IF(SUM(H42:S42)=F42,"OK!",IF(SUM(H42:S42)&lt;F42,SUM(H42:S42),"ERRO"))</f>
        <v>OK!</v>
      </c>
    </row>
    <row r="43" spans="2:20" x14ac:dyDescent="0.2">
      <c r="B43" s="71"/>
      <c r="C43" s="174"/>
      <c r="D43" s="174"/>
      <c r="E43" s="174"/>
      <c r="F43" s="73"/>
      <c r="G43" s="125" t="s">
        <v>62</v>
      </c>
      <c r="H43" s="146"/>
      <c r="I43" s="147"/>
      <c r="J43" s="147"/>
      <c r="K43" s="147"/>
      <c r="L43" s="147"/>
      <c r="M43" s="147"/>
      <c r="N43" s="147"/>
      <c r="O43" s="147"/>
      <c r="P43" s="147"/>
      <c r="Q43" s="147"/>
      <c r="R43" s="147"/>
      <c r="S43" s="147"/>
      <c r="T43" s="129">
        <f t="shared" ref="T43" si="52">SUM(H43:S43)</f>
        <v>0</v>
      </c>
    </row>
    <row r="44" spans="2:20" x14ac:dyDescent="0.2">
      <c r="B44" s="103"/>
      <c r="C44" s="104"/>
      <c r="D44" s="104"/>
      <c r="E44" s="104"/>
      <c r="F44" s="105"/>
      <c r="G44" s="105"/>
      <c r="H44" s="104"/>
      <c r="I44" s="104"/>
      <c r="J44" s="104"/>
      <c r="K44" s="104"/>
      <c r="L44" s="104"/>
      <c r="M44" s="104"/>
      <c r="N44" s="104"/>
      <c r="O44" s="104"/>
      <c r="P44" s="104"/>
      <c r="Q44" s="104"/>
      <c r="R44" s="104"/>
      <c r="S44" s="106"/>
      <c r="T44" s="107"/>
    </row>
    <row r="45" spans="2:20" ht="12.75" customHeight="1" x14ac:dyDescent="0.2">
      <c r="B45" s="179" t="str">
        <f>"Total:    R$ "&amp;TEXT('Proposta Comercial'!K15,"#.##0,00")</f>
        <v>Total:    R$ 0,00</v>
      </c>
      <c r="C45" s="179"/>
      <c r="D45" s="179"/>
      <c r="E45" s="169" t="s">
        <v>68</v>
      </c>
      <c r="F45" s="108"/>
      <c r="G45" s="109" t="s">
        <v>66</v>
      </c>
      <c r="H45" s="110" t="str">
        <f>IFERROR(SUM(H14,H18,H20,H22,H26,H28,H32,H34,H38,H42)/SUM($F$12,$F$16,$F$24,$F$30,$F$36,$F$40),"")</f>
        <v/>
      </c>
      <c r="I45" s="110" t="str">
        <f t="shared" ref="I45:S45" si="53">IFERROR(SUM(I14,I18,I20,I22,I26,I28,I32,I34,I38,I42)/SUM($F$12,$F$16,$F$24,$F$30,$F$36,$F$40),"")</f>
        <v/>
      </c>
      <c r="J45" s="110" t="str">
        <f t="shared" si="53"/>
        <v/>
      </c>
      <c r="K45" s="110" t="str">
        <f t="shared" si="53"/>
        <v/>
      </c>
      <c r="L45" s="110" t="str">
        <f t="shared" si="53"/>
        <v/>
      </c>
      <c r="M45" s="110" t="str">
        <f t="shared" si="53"/>
        <v/>
      </c>
      <c r="N45" s="110" t="str">
        <f t="shared" si="53"/>
        <v/>
      </c>
      <c r="O45" s="110" t="str">
        <f t="shared" si="53"/>
        <v/>
      </c>
      <c r="P45" s="110" t="str">
        <f t="shared" si="53"/>
        <v/>
      </c>
      <c r="Q45" s="110" t="str">
        <f t="shared" si="53"/>
        <v/>
      </c>
      <c r="R45" s="110" t="str">
        <f t="shared" si="53"/>
        <v/>
      </c>
      <c r="S45" s="110" t="str">
        <f t="shared" si="53"/>
        <v/>
      </c>
    </row>
    <row r="46" spans="2:20" x14ac:dyDescent="0.2">
      <c r="E46" s="170"/>
      <c r="F46" s="111"/>
      <c r="G46" s="112" t="s">
        <v>67</v>
      </c>
      <c r="H46" s="113" t="str">
        <f>IFERROR(SUM($F$12,$F$16,$F$24,$F$30,$F$36,$F$40)*H45,"")</f>
        <v/>
      </c>
      <c r="I46" s="113" t="str">
        <f t="shared" ref="I46:S46" si="54">IFERROR(SUM($F$12,$F$16,$F$24,$F$30,$F$36,$F$40)*I45,"")</f>
        <v/>
      </c>
      <c r="J46" s="113" t="str">
        <f t="shared" si="54"/>
        <v/>
      </c>
      <c r="K46" s="113" t="str">
        <f t="shared" si="54"/>
        <v/>
      </c>
      <c r="L46" s="113" t="str">
        <f t="shared" si="54"/>
        <v/>
      </c>
      <c r="M46" s="113" t="str">
        <f t="shared" si="54"/>
        <v/>
      </c>
      <c r="N46" s="113" t="str">
        <f t="shared" si="54"/>
        <v/>
      </c>
      <c r="O46" s="113" t="str">
        <f t="shared" si="54"/>
        <v/>
      </c>
      <c r="P46" s="113" t="str">
        <f t="shared" si="54"/>
        <v/>
      </c>
      <c r="Q46" s="113" t="str">
        <f t="shared" si="54"/>
        <v/>
      </c>
      <c r="R46" s="113" t="str">
        <f t="shared" si="54"/>
        <v/>
      </c>
      <c r="S46" s="113" t="str">
        <f t="shared" si="54"/>
        <v/>
      </c>
    </row>
    <row r="47" spans="2:20" x14ac:dyDescent="0.2">
      <c r="E47" s="169" t="s">
        <v>69</v>
      </c>
      <c r="F47" s="108"/>
      <c r="G47" s="109" t="s">
        <v>66</v>
      </c>
      <c r="H47" s="110" t="str">
        <f>IF(H45=0,"",H45)</f>
        <v/>
      </c>
      <c r="I47" s="110">
        <f>IF(I45&lt;&gt;0,SUM(I45,H47),"")</f>
        <v>0</v>
      </c>
      <c r="J47" s="110">
        <f>IF(J45&lt;&gt;0,SUM(J45,I47),"")</f>
        <v>0</v>
      </c>
      <c r="K47" s="110">
        <f t="shared" ref="K47:S47" si="55">IF(K45&lt;&gt;0,SUM(K45,J47),"")</f>
        <v>0</v>
      </c>
      <c r="L47" s="110">
        <f t="shared" si="55"/>
        <v>0</v>
      </c>
      <c r="M47" s="110">
        <f t="shared" si="55"/>
        <v>0</v>
      </c>
      <c r="N47" s="110">
        <f t="shared" si="55"/>
        <v>0</v>
      </c>
      <c r="O47" s="110">
        <f t="shared" si="55"/>
        <v>0</v>
      </c>
      <c r="P47" s="110">
        <f t="shared" si="55"/>
        <v>0</v>
      </c>
      <c r="Q47" s="110">
        <f t="shared" si="55"/>
        <v>0</v>
      </c>
      <c r="R47" s="110">
        <f t="shared" si="55"/>
        <v>0</v>
      </c>
      <c r="S47" s="110">
        <f t="shared" si="55"/>
        <v>0</v>
      </c>
    </row>
    <row r="48" spans="2:20" x14ac:dyDescent="0.2">
      <c r="E48" s="170"/>
      <c r="F48" s="111"/>
      <c r="G48" s="112" t="s">
        <v>67</v>
      </c>
      <c r="H48" s="113" t="str">
        <f>IF(H46=0,"",H46)</f>
        <v/>
      </c>
      <c r="I48" s="113">
        <f>IF(I46&lt;&gt;0,SUM(I46,H48),"")</f>
        <v>0</v>
      </c>
      <c r="J48" s="113">
        <f>IF(J46&lt;&gt;0,SUM(J46,I48),"")</f>
        <v>0</v>
      </c>
      <c r="K48" s="113">
        <f>IF(K46&lt;&gt;0,SUM(K46,J48),"")</f>
        <v>0</v>
      </c>
      <c r="L48" s="113">
        <f t="shared" ref="L48:S48" si="56">IF(L46&lt;&gt;0,SUM(L46,K48),"")</f>
        <v>0</v>
      </c>
      <c r="M48" s="113">
        <f t="shared" si="56"/>
        <v>0</v>
      </c>
      <c r="N48" s="113">
        <f t="shared" si="56"/>
        <v>0</v>
      </c>
      <c r="O48" s="113">
        <f t="shared" si="56"/>
        <v>0</v>
      </c>
      <c r="P48" s="113">
        <f t="shared" si="56"/>
        <v>0</v>
      </c>
      <c r="Q48" s="113">
        <f t="shared" si="56"/>
        <v>0</v>
      </c>
      <c r="R48" s="113">
        <f t="shared" si="56"/>
        <v>0</v>
      </c>
      <c r="S48" s="113">
        <f t="shared" si="56"/>
        <v>0</v>
      </c>
    </row>
    <row r="50" spans="2:19" ht="32.25" customHeight="1" x14ac:dyDescent="0.2">
      <c r="B50" s="114"/>
      <c r="C50" s="115" t="str">
        <f>_xlfn.CONCAT(Import.Município,",")</f>
        <v>Santa Lúcia,</v>
      </c>
      <c r="D50" s="180">
        <f ca="1">TODAY()</f>
        <v>45504</v>
      </c>
      <c r="E50" s="180"/>
      <c r="F50" s="116"/>
      <c r="N50" s="117"/>
      <c r="O50" s="117"/>
      <c r="P50" s="117"/>
      <c r="Q50" s="117"/>
      <c r="R50" s="118"/>
      <c r="S50" s="122"/>
    </row>
    <row r="51" spans="2:19" x14ac:dyDescent="0.2">
      <c r="B51" s="119"/>
      <c r="C51" s="120"/>
      <c r="D51" s="168"/>
      <c r="E51" s="168"/>
      <c r="N51" s="121" t="s">
        <v>26</v>
      </c>
      <c r="O51" s="121"/>
      <c r="P51" s="121"/>
      <c r="Q51" s="121"/>
      <c r="R51" s="122"/>
      <c r="S51" s="122"/>
    </row>
    <row r="52" spans="2:19" x14ac:dyDescent="0.2">
      <c r="B52" s="120"/>
      <c r="C52" s="120"/>
      <c r="D52" s="120"/>
      <c r="E52" s="120"/>
      <c r="N52" s="134" t="s">
        <v>27</v>
      </c>
      <c r="O52" s="182">
        <f>'Proposta Comercial'!H73</f>
        <v>0</v>
      </c>
      <c r="P52" s="182"/>
      <c r="Q52" s="182"/>
      <c r="R52" s="182"/>
      <c r="S52" s="122"/>
    </row>
    <row r="53" spans="2:19" x14ac:dyDescent="0.2">
      <c r="B53" s="168"/>
      <c r="C53" s="168"/>
      <c r="D53" s="168"/>
      <c r="E53" s="120"/>
      <c r="N53" s="134" t="s">
        <v>28</v>
      </c>
      <c r="O53" s="182">
        <f>'Proposta Comercial'!H74</f>
        <v>0</v>
      </c>
      <c r="P53" s="182"/>
      <c r="Q53" s="182"/>
      <c r="R53" s="182"/>
      <c r="S53" s="122"/>
    </row>
    <row r="54" spans="2:19" x14ac:dyDescent="0.2">
      <c r="B54" s="119"/>
      <c r="C54" s="120"/>
      <c r="D54" s="120"/>
      <c r="E54" s="120"/>
      <c r="N54" s="134" t="s">
        <v>29</v>
      </c>
      <c r="O54" s="182">
        <f>'Proposta Comercial'!H75</f>
        <v>0</v>
      </c>
      <c r="P54" s="182"/>
      <c r="Q54" s="182"/>
      <c r="R54" s="182"/>
      <c r="S54" s="122"/>
    </row>
  </sheetData>
  <sheetProtection algorithmName="SHA-512" hashValue="9B3DFf9CW6FRChovLNt+pVAZepxCzPGh6fZ9u1Q8gWQfJO1i5aTDe21UMmLrBXV8hnhNHMsXfBsgY3sNg65UWA==" saltValue="OfPyffLCsjRoCunrb1h3Ag==" spinCount="100000" sheet="1" scenarios="1"/>
  <mergeCells count="30">
    <mergeCell ref="O53:R53"/>
    <mergeCell ref="O54:R54"/>
    <mergeCell ref="F10:F11"/>
    <mergeCell ref="G10:G11"/>
    <mergeCell ref="C30:E31"/>
    <mergeCell ref="C34:E35"/>
    <mergeCell ref="C40:E41"/>
    <mergeCell ref="C42:E43"/>
    <mergeCell ref="O52:R52"/>
    <mergeCell ref="C14:E15"/>
    <mergeCell ref="C16:E17"/>
    <mergeCell ref="C18:E19"/>
    <mergeCell ref="C24:E25"/>
    <mergeCell ref="C26:E27"/>
    <mergeCell ref="B8:L8"/>
    <mergeCell ref="D51:E51"/>
    <mergeCell ref="B53:D53"/>
    <mergeCell ref="E45:E46"/>
    <mergeCell ref="E47:E48"/>
    <mergeCell ref="B10:B11"/>
    <mergeCell ref="C10:C11"/>
    <mergeCell ref="C20:E21"/>
    <mergeCell ref="C22:E23"/>
    <mergeCell ref="C28:E29"/>
    <mergeCell ref="C36:E37"/>
    <mergeCell ref="C38:E39"/>
    <mergeCell ref="C32:E33"/>
    <mergeCell ref="B45:D45"/>
    <mergeCell ref="D50:E50"/>
    <mergeCell ref="C12:E13"/>
  </mergeCells>
  <conditionalFormatting sqref="B20:C20 F20">
    <cfRule type="expression" dxfId="48" priority="43" stopIfTrue="1">
      <formula>AND(#REF!=1,$F20&lt;&gt;"")</formula>
    </cfRule>
  </conditionalFormatting>
  <conditionalFormatting sqref="B22:C22 F22">
    <cfRule type="expression" dxfId="47" priority="41" stopIfTrue="1">
      <formula>AND(#REF!=1,$F22&lt;&gt;"")</formula>
    </cfRule>
    <cfRule type="expression" dxfId="46" priority="40" stopIfTrue="1">
      <formula>#REF!=2</formula>
    </cfRule>
  </conditionalFormatting>
  <conditionalFormatting sqref="B28:C28 F28">
    <cfRule type="expression" dxfId="45" priority="39" stopIfTrue="1">
      <formula>AND(#REF!=1,$F28&lt;&gt;"")</formula>
    </cfRule>
    <cfRule type="expression" dxfId="44" priority="38" stopIfTrue="1">
      <formula>#REF!=2</formula>
    </cfRule>
  </conditionalFormatting>
  <conditionalFormatting sqref="B32:C32 F32">
    <cfRule type="expression" dxfId="43" priority="24" stopIfTrue="1">
      <formula>#REF!=2</formula>
    </cfRule>
    <cfRule type="expression" dxfId="42" priority="25" stopIfTrue="1">
      <formula>AND(#REF!=1,$F32&lt;&gt;"")</formula>
    </cfRule>
  </conditionalFormatting>
  <conditionalFormatting sqref="B36:C36 F36 B38:C38 F38">
    <cfRule type="expression" dxfId="41" priority="36" stopIfTrue="1">
      <formula>AND(#REF!=1,$F36&lt;&gt;"")</formula>
    </cfRule>
    <cfRule type="expression" dxfId="40" priority="35" stopIfTrue="1">
      <formula>#REF!=2</formula>
    </cfRule>
  </conditionalFormatting>
  <conditionalFormatting sqref="B1:F1 B12:C12 F12 B14:C14 F14 B16:C16 F16 B18:C18 F18 B24:C24 F24 B26:C26 F26 B30:C30 F30 B34:C34 F34 B40:C40 F40 B42:C42 F42">
    <cfRule type="expression" dxfId="39" priority="100" stopIfTrue="1">
      <formula>AND(#REF!=1,$F1&lt;&gt;"")</formula>
    </cfRule>
    <cfRule type="expression" dxfId="38" priority="99" stopIfTrue="1">
      <formula>#REF!=2</formula>
    </cfRule>
  </conditionalFormatting>
  <conditionalFormatting sqref="B2:F2 B13 F13 B15 F15 B17 F17 B19 B21 B23 F23 B25 F25 B27 F27 B29 F29 B31 F31 B33 F33 B35 F35 B37 F37 B39 F39 B41 F41 B43 F43 F19 F21">
    <cfRule type="expression" dxfId="37" priority="98" stopIfTrue="1">
      <formula>AND(#REF!=1,$F1&lt;&gt;"")</formula>
    </cfRule>
  </conditionalFormatting>
  <conditionalFormatting sqref="B2:F2 B13 F13 B15 F15 B17 F17 B19 B21 B23 F23 B25 F25 B27 F27 B29 F29 B31 F31 B33 F33 B35 F35 B37 F37 B39 F39 B41 F41 B43 F43">
    <cfRule type="expression" dxfId="36" priority="97" stopIfTrue="1">
      <formula>#REF!=2</formula>
    </cfRule>
  </conditionalFormatting>
  <conditionalFormatting sqref="F19:F21 B20:C20">
    <cfRule type="expression" dxfId="35" priority="42" stopIfTrue="1">
      <formula>#REF!=2</formula>
    </cfRule>
  </conditionalFormatting>
  <conditionalFormatting sqref="H10:H11">
    <cfRule type="expression" dxfId="34" priority="90" stopIfTrue="1">
      <formula>NOT(ISNUMBER(G$10))</formula>
    </cfRule>
  </conditionalFormatting>
  <conditionalFormatting sqref="H1:S1">
    <cfRule type="expression" dxfId="33" priority="96" stopIfTrue="1">
      <formula>H1&lt;&gt;0</formula>
    </cfRule>
  </conditionalFormatting>
  <conditionalFormatting sqref="H12:S12 H16:S16 H24:S24 H30:S30 H36:S36 H40:S40">
    <cfRule type="expression" dxfId="32" priority="89" stopIfTrue="1">
      <formula>H12&lt;&gt;0</formula>
    </cfRule>
  </conditionalFormatting>
  <conditionalFormatting sqref="H13:S13 H17:S17 H25:S25 H31:S31 H37:S37 H41:S41">
    <cfRule type="expression" dxfId="31" priority="15">
      <formula>H13&lt;&gt;0</formula>
    </cfRule>
  </conditionalFormatting>
  <conditionalFormatting sqref="H14:S14 H18:S18 H20:S20 H22:S22 H26:S26 H28:S28 H32:S32 H34:S34 H38:S38 H42:S42">
    <cfRule type="expression" dxfId="30" priority="14">
      <formula>H14&lt;&gt;0</formula>
    </cfRule>
  </conditionalFormatting>
  <conditionalFormatting sqref="H15:S15">
    <cfRule type="expression" dxfId="29" priority="5" stopIfTrue="1">
      <formula>AND(ISNUMBER(#REF!),#REF!&lt;&gt;0)</formula>
    </cfRule>
  </conditionalFormatting>
  <conditionalFormatting sqref="H17:S17">
    <cfRule type="expression" dxfId="28" priority="57" stopIfTrue="1">
      <formula>AND(ISNUMBER(#REF!),#REF!&lt;&gt;0)</formula>
    </cfRule>
  </conditionalFormatting>
  <conditionalFormatting sqref="H19:S19 H21:S21 H23:S23 H27:S27 H29:S29 H35:S35 H43:S43 H39:S39 H33:S33 H15:S15">
    <cfRule type="expression" dxfId="27" priority="84" stopIfTrue="1">
      <formula>H15&lt;&gt;0</formula>
    </cfRule>
  </conditionalFormatting>
  <conditionalFormatting sqref="H19:S19 H21:S21 H23:S23">
    <cfRule type="expression" dxfId="26" priority="62" stopIfTrue="1">
      <formula>AND(ISNUMBER(#REF!),#REF!&lt;&gt;0)</formula>
    </cfRule>
  </conditionalFormatting>
  <conditionalFormatting sqref="H20:S20">
    <cfRule type="expression" dxfId="25" priority="51" stopIfTrue="1">
      <formula>H20&lt;&gt;0</formula>
    </cfRule>
  </conditionalFormatting>
  <conditionalFormatting sqref="H22:S22">
    <cfRule type="expression" dxfId="24" priority="23" stopIfTrue="1">
      <formula>H22&lt;&gt;0</formula>
    </cfRule>
  </conditionalFormatting>
  <conditionalFormatting sqref="H25:S25">
    <cfRule type="expression" dxfId="23" priority="56" stopIfTrue="1">
      <formula>AND(ISNUMBER(#REF!),#REF!&lt;&gt;0)</formula>
    </cfRule>
  </conditionalFormatting>
  <conditionalFormatting sqref="H26:S26">
    <cfRule type="expression" dxfId="22" priority="22" stopIfTrue="1">
      <formula>H26&lt;&gt;0</formula>
    </cfRule>
  </conditionalFormatting>
  <conditionalFormatting sqref="H27:S27">
    <cfRule type="expression" dxfId="21" priority="4" stopIfTrue="1">
      <formula>AND(ISNUMBER(#REF!),#REF!&lt;&gt;0)</formula>
    </cfRule>
  </conditionalFormatting>
  <conditionalFormatting sqref="H28:S28">
    <cfRule type="expression" dxfId="20" priority="21" stopIfTrue="1">
      <formula>H28&lt;&gt;0</formula>
    </cfRule>
  </conditionalFormatting>
  <conditionalFormatting sqref="H29:S29 H27:S27">
    <cfRule type="expression" dxfId="19" priority="61" stopIfTrue="1">
      <formula>AND(ISNUMBER(#REF!),#REF!&lt;&gt;0)</formula>
    </cfRule>
  </conditionalFormatting>
  <conditionalFormatting sqref="H29:S29">
    <cfRule type="expression" dxfId="18" priority="10" stopIfTrue="1">
      <formula>AND(ISNUMBER(#REF!),#REF!&lt;&gt;0)</formula>
    </cfRule>
  </conditionalFormatting>
  <conditionalFormatting sqref="H31:S31">
    <cfRule type="expression" dxfId="17" priority="16" stopIfTrue="1">
      <formula>AND(ISNUMBER(#REF!),#REF!&lt;&gt;0)</formula>
    </cfRule>
  </conditionalFormatting>
  <conditionalFormatting sqref="H32:S32">
    <cfRule type="expression" dxfId="16" priority="20" stopIfTrue="1">
      <formula>H32&lt;&gt;0</formula>
    </cfRule>
  </conditionalFormatting>
  <conditionalFormatting sqref="H33:S33">
    <cfRule type="expression" dxfId="15" priority="1" stopIfTrue="1">
      <formula>AND(ISNUMBER(#REF!),#REF!&lt;&gt;0)</formula>
    </cfRule>
    <cfRule type="expression" dxfId="14" priority="26" stopIfTrue="1">
      <formula>AND(ISNUMBER(#REF!),#REF!&lt;&gt;0)</formula>
    </cfRule>
  </conditionalFormatting>
  <conditionalFormatting sqref="H34:S34">
    <cfRule type="expression" dxfId="13" priority="19" stopIfTrue="1">
      <formula>H34&lt;&gt;0</formula>
    </cfRule>
  </conditionalFormatting>
  <conditionalFormatting sqref="H35:S35">
    <cfRule type="expression" dxfId="12" priority="60" stopIfTrue="1">
      <formula>AND(ISNUMBER(#REF!),#REF!&lt;&gt;0)</formula>
    </cfRule>
    <cfRule type="expression" dxfId="11" priority="8" stopIfTrue="1">
      <formula>AND(ISNUMBER(#REF!),#REF!&lt;&gt;0)</formula>
    </cfRule>
  </conditionalFormatting>
  <conditionalFormatting sqref="H37:S37">
    <cfRule type="expression" dxfId="10" priority="31" stopIfTrue="1">
      <formula>AND(ISNUMBER(#REF!),#REF!&lt;&gt;0)</formula>
    </cfRule>
  </conditionalFormatting>
  <conditionalFormatting sqref="H38:S38">
    <cfRule type="expression" dxfId="9" priority="18" stopIfTrue="1">
      <formula>H38&lt;&gt;0</formula>
    </cfRule>
  </conditionalFormatting>
  <conditionalFormatting sqref="H39:S39">
    <cfRule type="expression" dxfId="8" priority="7" stopIfTrue="1">
      <formula>AND(ISNUMBER(#REF!),#REF!&lt;&gt;0)</formula>
    </cfRule>
    <cfRule type="expression" dxfId="7" priority="33" stopIfTrue="1">
      <formula>AND(ISNUMBER(#REF!),#REF!&lt;&gt;0)</formula>
    </cfRule>
  </conditionalFormatting>
  <conditionalFormatting sqref="H41:S41">
    <cfRule type="expression" dxfId="6" priority="54" stopIfTrue="1">
      <formula>AND(ISNUMBER(#REF!),#REF!&lt;&gt;0)</formula>
    </cfRule>
  </conditionalFormatting>
  <conditionalFormatting sqref="H42:S42">
    <cfRule type="expression" dxfId="5" priority="17" stopIfTrue="1">
      <formula>H42&lt;&gt;0</formula>
    </cfRule>
  </conditionalFormatting>
  <conditionalFormatting sqref="H43:S43">
    <cfRule type="expression" dxfId="4" priority="6" stopIfTrue="1">
      <formula>AND(ISNUMBER(#REF!),#REF!&lt;&gt;0)</formula>
    </cfRule>
    <cfRule type="expression" dxfId="3" priority="59" stopIfTrue="1">
      <formula>AND(ISNUMBER(#REF!),#REF!&lt;&gt;0)</formula>
    </cfRule>
  </conditionalFormatting>
  <conditionalFormatting sqref="H45:S46">
    <cfRule type="expression" dxfId="2" priority="95" stopIfTrue="1">
      <formula>H$45=0</formula>
    </cfRule>
  </conditionalFormatting>
  <conditionalFormatting sqref="T12 T14 T16 T18 T20 T22 T24 T26 T28 T30 T32 T34 T36 T38 T40 T42">
    <cfRule type="expression" dxfId="1" priority="13">
      <formula>$T12="OK!"</formula>
    </cfRule>
  </conditionalFormatting>
  <conditionalFormatting sqref="T13 T15 T17 T19 T21 T23 T25 T27 T29 T31 T33 T35 T37 T39 T41 T43">
    <cfRule type="expression" dxfId="0" priority="12">
      <formula>$T13=1</formula>
    </cfRule>
  </conditionalFormatting>
  <dataValidations disablePrompts="1" xWindow="801" yWindow="589" count="5">
    <dataValidation allowBlank="1" showInputMessage="1" showErrorMessage="1" prompt="Preencha na célula de baixo. Se o acompanhamento for PLE, preencha no botão PREENCHIMENTO POR EVENTOS, acima." sqref="H1:S1" xr:uid="{F36C3DF9-A504-4DD9-8ECD-6C3055859C92}"/>
    <dataValidation type="whole" operator="greaterThan" allowBlank="1" showErrorMessage="1" sqref="H10" xr:uid="{AFBF3117-D174-42AD-BCBE-A0B0D31FAC37}">
      <formula1>0</formula1>
      <formula2>0</formula2>
    </dataValidation>
    <dataValidation type="decimal" allowBlank="1" showErrorMessage="1" error="Porcentagem Acumulada &gt; 100%." sqref="H2:T2 H31:T31 H29:T29 H37:T37 H33:T33 H23:T23 H13:T13 H19:T19 H39:T39 H35:T35 H27:T27 H25:T25 H21:T21 H17:T17 H41:T41 H43:T43 H15:T15" xr:uid="{1A95A320-52CB-4098-AFA6-F4684E3AD675}">
      <formula1>0</formula1>
      <formula2>CRONO.MaxParc</formula2>
    </dataValidation>
    <dataValidation type="date" operator="greaterThan" allowBlank="1" showInputMessage="1" showErrorMessage="1" errorTitle="Erro" error="Digite somente datas." sqref="H11" xr:uid="{C39C94C8-52ED-49CC-B44A-8F4379CC8434}">
      <formula1>36526</formula1>
    </dataValidation>
    <dataValidation allowBlank="1" showInputMessage="1" showErrorMessage="1" prompt="Preencha a porcentagem na célula amarela correspondente ao grupo do evento." sqref="H14:S14 H16:S16 H18:S18 H24:S24 H22:S22 H42:S42 H32:S32 H40:S40 H38:S38 H20:S20 H28:S28 H26:S26 H36:S36 H34:S34 H30:S30 H12:S12" xr:uid="{CC844B42-00A1-4C0D-AA0F-656434FB563A}"/>
  </dataValidations>
  <pageMargins left="0.511811024" right="0.511811024" top="0.78740157499999996" bottom="0.78740157499999996" header="0.31496062000000002" footer="0.31496062000000002"/>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Proposta Comercial</vt:lpstr>
      <vt:lpstr>Proposta Cronograma</vt:lpstr>
      <vt:lpstr>'Proposta Cronograma'!Area_de_impressao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Ademilson Ramos</dc:creator>
  <cp:lastModifiedBy>Prefeitura Municipal de Santa Lúcia licitacao</cp:lastModifiedBy>
  <cp:lastPrinted>2024-07-02T13:41:37Z</cp:lastPrinted>
  <dcterms:created xsi:type="dcterms:W3CDTF">2024-07-01T14:30:32Z</dcterms:created>
  <dcterms:modified xsi:type="dcterms:W3CDTF">2024-07-31T12:12:12Z</dcterms:modified>
</cp:coreProperties>
</file>